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codeName="EstaPasta_de_trabalho" defaultThemeVersion="124226"/>
  <bookViews>
    <workbookView xWindow="0" yWindow="0" windowWidth="24240" windowHeight="12435" firstSheet="1" activeTab="1"/>
  </bookViews>
  <sheets>
    <sheet name="LISTAS" sheetId="2" state="hidden" r:id="rId1"/>
    <sheet name="1.FINANC_PN_DRAC_APROVADO" sheetId="8" r:id="rId2"/>
    <sheet name="2.FINANC_PN_DRAC_IMEDIATO" sheetId="10" r:id="rId3"/>
  </sheets>
  <externalReferences>
    <externalReference r:id="rId4"/>
  </externalReferences>
  <definedNames>
    <definedName name="_xlnm._FilterDatabase" localSheetId="1" hidden="1">'1.FINANC_PN_DRAC_APROVADO'!$B$1:$BH$32</definedName>
  </definedNames>
  <calcPr calcId="152511"/>
  <fileRecoveryPr repairLoad="1"/>
</workbook>
</file>

<file path=xl/calcChain.xml><?xml version="1.0" encoding="utf-8"?>
<calcChain xmlns="http://schemas.openxmlformats.org/spreadsheetml/2006/main">
  <c r="AH29" i="10"/>
  <c r="J32" i="8"/>
  <c r="L29" i="10"/>
  <c r="R29"/>
  <c r="AD29"/>
  <c r="AJ29"/>
  <c r="AP29"/>
  <c r="AS19"/>
  <c r="AS26"/>
  <c r="AR18"/>
  <c r="AR19"/>
  <c r="AR20"/>
  <c r="AR21"/>
  <c r="AR22"/>
  <c r="AR23"/>
  <c r="AR24"/>
  <c r="AR25"/>
  <c r="AR26"/>
  <c r="AR27"/>
  <c r="AQ18"/>
  <c r="AS18" s="1"/>
  <c r="AQ19"/>
  <c r="AQ20"/>
  <c r="AQ21"/>
  <c r="AQ22"/>
  <c r="AS22" s="1"/>
  <c r="AQ23"/>
  <c r="AS23" s="1"/>
  <c r="AQ24"/>
  <c r="AQ25"/>
  <c r="AS25" s="1"/>
  <c r="AQ26"/>
  <c r="AQ27"/>
  <c r="AS27" s="1"/>
  <c r="AO18"/>
  <c r="AO19"/>
  <c r="AO20"/>
  <c r="AO21"/>
  <c r="AO22"/>
  <c r="AO23"/>
  <c r="AO24"/>
  <c r="AO25"/>
  <c r="AO26"/>
  <c r="AO27"/>
  <c r="AL18"/>
  <c r="AL19"/>
  <c r="AL20"/>
  <c r="AL21"/>
  <c r="AL22"/>
  <c r="AL23"/>
  <c r="AL24"/>
  <c r="AL25"/>
  <c r="AL26"/>
  <c r="AL27"/>
  <c r="AK18"/>
  <c r="AM18" s="1"/>
  <c r="AK19"/>
  <c r="AM19" s="1"/>
  <c r="AK20"/>
  <c r="AM20" s="1"/>
  <c r="AK21"/>
  <c r="AM21" s="1"/>
  <c r="AK22"/>
  <c r="AM22" s="1"/>
  <c r="AK23"/>
  <c r="AM23" s="1"/>
  <c r="AK24"/>
  <c r="AM24" s="1"/>
  <c r="AK25"/>
  <c r="AM25" s="1"/>
  <c r="AK26"/>
  <c r="AM26" s="1"/>
  <c r="AK27"/>
  <c r="AM27" s="1"/>
  <c r="AI18"/>
  <c r="AI19"/>
  <c r="AI20"/>
  <c r="AI21"/>
  <c r="AI22"/>
  <c r="AI23"/>
  <c r="AI24"/>
  <c r="AI25"/>
  <c r="AI26"/>
  <c r="AI27"/>
  <c r="AG19"/>
  <c r="AF18"/>
  <c r="AF19"/>
  <c r="AF20"/>
  <c r="AF21"/>
  <c r="AF22"/>
  <c r="AF23"/>
  <c r="AF24"/>
  <c r="AF25"/>
  <c r="AF26"/>
  <c r="AF27"/>
  <c r="AE18"/>
  <c r="AE19"/>
  <c r="AE20"/>
  <c r="AG20" s="1"/>
  <c r="AE21"/>
  <c r="AG21" s="1"/>
  <c r="AE22"/>
  <c r="AE23"/>
  <c r="AG23" s="1"/>
  <c r="AE24"/>
  <c r="AG24" s="1"/>
  <c r="AE25"/>
  <c r="AG25" s="1"/>
  <c r="AE26"/>
  <c r="AE27"/>
  <c r="AG27" s="1"/>
  <c r="AC18"/>
  <c r="AC19"/>
  <c r="AC20"/>
  <c r="AC21"/>
  <c r="AC22"/>
  <c r="AC23"/>
  <c r="AC24"/>
  <c r="AC25"/>
  <c r="AC26"/>
  <c r="AC27"/>
  <c r="Z18"/>
  <c r="Z19"/>
  <c r="Z20"/>
  <c r="Z21"/>
  <c r="Z22"/>
  <c r="Z23"/>
  <c r="Z24"/>
  <c r="Z25"/>
  <c r="Z26"/>
  <c r="Z27"/>
  <c r="Y18"/>
  <c r="AA18" s="1"/>
  <c r="Y19"/>
  <c r="AA19" s="1"/>
  <c r="Y20"/>
  <c r="AA20" s="1"/>
  <c r="Y21"/>
  <c r="AA21" s="1"/>
  <c r="Y22"/>
  <c r="AA22" s="1"/>
  <c r="Y23"/>
  <c r="AA23" s="1"/>
  <c r="Y24"/>
  <c r="AA24" s="1"/>
  <c r="Y25"/>
  <c r="AA25" s="1"/>
  <c r="Y26"/>
  <c r="AA26" s="1"/>
  <c r="Y27"/>
  <c r="AA27" s="1"/>
  <c r="W18"/>
  <c r="W19"/>
  <c r="W20"/>
  <c r="W21"/>
  <c r="W22"/>
  <c r="W23"/>
  <c r="W24"/>
  <c r="W25"/>
  <c r="W26"/>
  <c r="W27"/>
  <c r="U28"/>
  <c r="T18"/>
  <c r="T19"/>
  <c r="T20"/>
  <c r="T21"/>
  <c r="T22"/>
  <c r="T23"/>
  <c r="T24"/>
  <c r="T26"/>
  <c r="T27"/>
  <c r="T28"/>
  <c r="S19"/>
  <c r="S20"/>
  <c r="S21"/>
  <c r="U21" s="1"/>
  <c r="S22"/>
  <c r="U22" s="1"/>
  <c r="S23"/>
  <c r="S24"/>
  <c r="U24" s="1"/>
  <c r="S25"/>
  <c r="U25" s="1"/>
  <c r="S26"/>
  <c r="U26" s="1"/>
  <c r="S27"/>
  <c r="Q18"/>
  <c r="U18" s="1"/>
  <c r="Q19"/>
  <c r="Q20"/>
  <c r="Q21"/>
  <c r="Q22"/>
  <c r="Q23"/>
  <c r="U23" s="1"/>
  <c r="Q24"/>
  <c r="Q25"/>
  <c r="Q26"/>
  <c r="Q27"/>
  <c r="N19"/>
  <c r="N20"/>
  <c r="N21"/>
  <c r="N22"/>
  <c r="N23"/>
  <c r="N24"/>
  <c r="N25"/>
  <c r="N26"/>
  <c r="N27"/>
  <c r="M18"/>
  <c r="M19"/>
  <c r="M20"/>
  <c r="O20" s="1"/>
  <c r="M21"/>
  <c r="O21" s="1"/>
  <c r="M22"/>
  <c r="M23"/>
  <c r="M24"/>
  <c r="M25"/>
  <c r="O25" s="1"/>
  <c r="M26"/>
  <c r="O26" s="1"/>
  <c r="M27"/>
  <c r="O27" s="1"/>
  <c r="K18"/>
  <c r="K19"/>
  <c r="O19" s="1"/>
  <c r="K20"/>
  <c r="K21"/>
  <c r="K22"/>
  <c r="K23"/>
  <c r="O23" s="1"/>
  <c r="K24"/>
  <c r="K25"/>
  <c r="K26"/>
  <c r="K27"/>
  <c r="BB32" i="8"/>
  <c r="AX32"/>
  <c r="AV32"/>
  <c r="AR32"/>
  <c r="AP32"/>
  <c r="AL32"/>
  <c r="AJ32"/>
  <c r="AN32" s="1"/>
  <c r="AF32"/>
  <c r="AD32"/>
  <c r="Z32"/>
  <c r="X32"/>
  <c r="T32"/>
  <c r="R32"/>
  <c r="N32"/>
  <c r="Q31"/>
  <c r="O31"/>
  <c r="BD29"/>
  <c r="BD30"/>
  <c r="BD31"/>
  <c r="BE31"/>
  <c r="AB30"/>
  <c r="AB31"/>
  <c r="AA30"/>
  <c r="AC30" s="1"/>
  <c r="AA31"/>
  <c r="AC31" s="1"/>
  <c r="BC29"/>
  <c r="BE29" s="1"/>
  <c r="BC30"/>
  <c r="BE30" s="1"/>
  <c r="BA30"/>
  <c r="AZ29"/>
  <c r="AZ30"/>
  <c r="AW23"/>
  <c r="AW24"/>
  <c r="AW25"/>
  <c r="AW26"/>
  <c r="AW27"/>
  <c r="AW28"/>
  <c r="AW29"/>
  <c r="AW30"/>
  <c r="AN29"/>
  <c r="AN30"/>
  <c r="AM29"/>
  <c r="AM30"/>
  <c r="AO30" s="1"/>
  <c r="W30"/>
  <c r="W31"/>
  <c r="V29"/>
  <c r="V30"/>
  <c r="V31"/>
  <c r="S26"/>
  <c r="S27"/>
  <c r="S28"/>
  <c r="S29"/>
  <c r="S30"/>
  <c r="P29"/>
  <c r="P30"/>
  <c r="O29"/>
  <c r="Q29" s="1"/>
  <c r="O30"/>
  <c r="Q30" s="1"/>
  <c r="L29"/>
  <c r="L30"/>
  <c r="L31"/>
  <c r="K29"/>
  <c r="M29" s="1"/>
  <c r="K30"/>
  <c r="M30" s="1"/>
  <c r="K31"/>
  <c r="M31" s="1"/>
  <c r="AB20"/>
  <c r="AB21"/>
  <c r="AB22"/>
  <c r="AB23"/>
  <c r="AB24"/>
  <c r="AB25"/>
  <c r="AB26"/>
  <c r="AB27"/>
  <c r="AB28"/>
  <c r="AB29"/>
  <c r="AA28"/>
  <c r="AC28" s="1"/>
  <c r="AA29"/>
  <c r="AC29" s="1"/>
  <c r="AY27"/>
  <c r="AY28"/>
  <c r="AY29"/>
  <c r="BA29" s="1"/>
  <c r="AY31"/>
  <c r="AM27"/>
  <c r="AM28"/>
  <c r="AM31"/>
  <c r="AK22"/>
  <c r="AK23"/>
  <c r="AK24"/>
  <c r="AK25"/>
  <c r="AK26"/>
  <c r="AK27"/>
  <c r="AK28"/>
  <c r="AK29"/>
  <c r="AK31"/>
  <c r="U27"/>
  <c r="U28"/>
  <c r="W28" s="1"/>
  <c r="U29"/>
  <c r="W29" s="1"/>
  <c r="K27"/>
  <c r="M27" s="1"/>
  <c r="K28"/>
  <c r="AY26"/>
  <c r="AM26"/>
  <c r="U23"/>
  <c r="U24"/>
  <c r="U25"/>
  <c r="U26"/>
  <c r="K26"/>
  <c r="M26" s="1"/>
  <c r="AY25"/>
  <c r="AY19"/>
  <c r="AY20"/>
  <c r="AY21"/>
  <c r="AY22"/>
  <c r="AY23"/>
  <c r="AY24"/>
  <c r="AM23"/>
  <c r="AM24"/>
  <c r="AM25"/>
  <c r="AO25" s="1"/>
  <c r="S22"/>
  <c r="S23"/>
  <c r="W23" s="1"/>
  <c r="S24"/>
  <c r="S25"/>
  <c r="O23"/>
  <c r="Q23" s="1"/>
  <c r="O24"/>
  <c r="Q24" s="1"/>
  <c r="O25"/>
  <c r="Q25" s="1"/>
  <c r="O26"/>
  <c r="Q26" s="1"/>
  <c r="O27"/>
  <c r="Q27" s="1"/>
  <c r="O28"/>
  <c r="Q28" s="1"/>
  <c r="K23"/>
  <c r="M23" s="1"/>
  <c r="K24"/>
  <c r="M24" s="1"/>
  <c r="K25"/>
  <c r="M25" s="1"/>
  <c r="L23"/>
  <c r="L24"/>
  <c r="L25"/>
  <c r="L26"/>
  <c r="L27"/>
  <c r="L28"/>
  <c r="M28"/>
  <c r="P23"/>
  <c r="P24"/>
  <c r="P25"/>
  <c r="P26"/>
  <c r="P27"/>
  <c r="P28"/>
  <c r="V22"/>
  <c r="V23"/>
  <c r="V24"/>
  <c r="V25"/>
  <c r="V26"/>
  <c r="V27"/>
  <c r="V28"/>
  <c r="AA24"/>
  <c r="AC24" s="1"/>
  <c r="AA25"/>
  <c r="AC25" s="1"/>
  <c r="AA26"/>
  <c r="AC26" s="1"/>
  <c r="AA27"/>
  <c r="AC27" s="1"/>
  <c r="AH22"/>
  <c r="AH23"/>
  <c r="AH24"/>
  <c r="AH25"/>
  <c r="AH26"/>
  <c r="AH27"/>
  <c r="AH28"/>
  <c r="AI22"/>
  <c r="AI23"/>
  <c r="AI24"/>
  <c r="AI25"/>
  <c r="AI26"/>
  <c r="AI27"/>
  <c r="AI28"/>
  <c r="AN22"/>
  <c r="AN23"/>
  <c r="AN24"/>
  <c r="AN25"/>
  <c r="AN26"/>
  <c r="AN27"/>
  <c r="AN28"/>
  <c r="AZ22"/>
  <c r="AZ23"/>
  <c r="AZ24"/>
  <c r="AZ25"/>
  <c r="AZ26"/>
  <c r="AZ27"/>
  <c r="AZ28"/>
  <c r="BC23"/>
  <c r="BC24"/>
  <c r="BC25"/>
  <c r="BC26"/>
  <c r="BC27"/>
  <c r="BC28"/>
  <c r="BD23"/>
  <c r="BD24"/>
  <c r="BD25"/>
  <c r="BD26"/>
  <c r="BD27"/>
  <c r="BD28"/>
  <c r="BE23"/>
  <c r="BE24"/>
  <c r="BE25"/>
  <c r="BE26"/>
  <c r="BE27"/>
  <c r="BE28"/>
  <c r="AA20"/>
  <c r="AA21"/>
  <c r="AA22"/>
  <c r="AC22" s="1"/>
  <c r="AA23"/>
  <c r="AC23" s="1"/>
  <c r="BC22"/>
  <c r="BE22" s="1"/>
  <c r="BD22"/>
  <c r="AW22"/>
  <c r="AM22"/>
  <c r="U22"/>
  <c r="O22"/>
  <c r="Q22" s="1"/>
  <c r="P22"/>
  <c r="K22"/>
  <c r="M22" s="1"/>
  <c r="L22"/>
  <c r="AN29" i="10"/>
  <c r="AB29"/>
  <c r="X29"/>
  <c r="V29"/>
  <c r="P29"/>
  <c r="J29"/>
  <c r="AR17"/>
  <c r="AQ17"/>
  <c r="AO17"/>
  <c r="AL17"/>
  <c r="AK17"/>
  <c r="AI17"/>
  <c r="AF17"/>
  <c r="AE17"/>
  <c r="AC17"/>
  <c r="Z17"/>
  <c r="Y17"/>
  <c r="W17"/>
  <c r="T17"/>
  <c r="S17"/>
  <c r="Q17"/>
  <c r="N17"/>
  <c r="M17"/>
  <c r="K17"/>
  <c r="AR16"/>
  <c r="AQ16"/>
  <c r="AO16"/>
  <c r="AL16"/>
  <c r="AK16"/>
  <c r="AI16"/>
  <c r="AF16"/>
  <c r="AE16"/>
  <c r="AC16"/>
  <c r="Z16"/>
  <c r="Y16"/>
  <c r="W16"/>
  <c r="T16"/>
  <c r="S16"/>
  <c r="Q16"/>
  <c r="N16"/>
  <c r="M16"/>
  <c r="K16"/>
  <c r="AR15"/>
  <c r="AQ15"/>
  <c r="AO15"/>
  <c r="AL15"/>
  <c r="AK15"/>
  <c r="AI15"/>
  <c r="AF15"/>
  <c r="AE15"/>
  <c r="AC15"/>
  <c r="Z15"/>
  <c r="Y15"/>
  <c r="W15"/>
  <c r="T15"/>
  <c r="S15"/>
  <c r="Q15"/>
  <c r="N15"/>
  <c r="M15"/>
  <c r="K15"/>
  <c r="AR14"/>
  <c r="AQ14"/>
  <c r="AO14"/>
  <c r="AL14"/>
  <c r="AK14"/>
  <c r="AI14"/>
  <c r="AF14"/>
  <c r="AE14"/>
  <c r="AC14"/>
  <c r="Z14"/>
  <c r="Y14"/>
  <c r="W14"/>
  <c r="T14"/>
  <c r="S14"/>
  <c r="Q14"/>
  <c r="N14"/>
  <c r="M14"/>
  <c r="K14"/>
  <c r="AR13"/>
  <c r="AQ13"/>
  <c r="AO13"/>
  <c r="AL13"/>
  <c r="AK13"/>
  <c r="AI13"/>
  <c r="AF13"/>
  <c r="AE13"/>
  <c r="AC13"/>
  <c r="Z13"/>
  <c r="Y13"/>
  <c r="W13"/>
  <c r="T13"/>
  <c r="S13"/>
  <c r="Q13"/>
  <c r="N13"/>
  <c r="M13"/>
  <c r="K13"/>
  <c r="AR12"/>
  <c r="AO12"/>
  <c r="AS12" s="1"/>
  <c r="AF12"/>
  <c r="AE12"/>
  <c r="AC12"/>
  <c r="T12"/>
  <c r="S12"/>
  <c r="Q12"/>
  <c r="N12"/>
  <c r="M12"/>
  <c r="K12"/>
  <c r="AR11"/>
  <c r="AQ11"/>
  <c r="AO11"/>
  <c r="AL11"/>
  <c r="AK11"/>
  <c r="AI11"/>
  <c r="AF11"/>
  <c r="AE11"/>
  <c r="AC11"/>
  <c r="Z11"/>
  <c r="Y11"/>
  <c r="W11"/>
  <c r="T11"/>
  <c r="S11"/>
  <c r="Q11"/>
  <c r="N11"/>
  <c r="M11"/>
  <c r="K11"/>
  <c r="AR10"/>
  <c r="AQ10"/>
  <c r="AO10"/>
  <c r="AL10"/>
  <c r="AK10"/>
  <c r="AI10"/>
  <c r="AF10"/>
  <c r="AE10"/>
  <c r="AC10"/>
  <c r="Z10"/>
  <c r="Y10"/>
  <c r="W10"/>
  <c r="T10"/>
  <c r="S10"/>
  <c r="Q10"/>
  <c r="N10"/>
  <c r="M10"/>
  <c r="K10"/>
  <c r="AR9"/>
  <c r="AQ9"/>
  <c r="AO9"/>
  <c r="AL9"/>
  <c r="AK9"/>
  <c r="AI9"/>
  <c r="AF9"/>
  <c r="AE9"/>
  <c r="AC9"/>
  <c r="Z9"/>
  <c r="Y9"/>
  <c r="W9"/>
  <c r="T9"/>
  <c r="S9"/>
  <c r="Q9"/>
  <c r="N9"/>
  <c r="M9"/>
  <c r="K9"/>
  <c r="AR8"/>
  <c r="AQ8"/>
  <c r="AO8"/>
  <c r="AL8"/>
  <c r="AK8"/>
  <c r="AI8"/>
  <c r="AF8"/>
  <c r="AE8"/>
  <c r="AC8"/>
  <c r="Z8"/>
  <c r="Y8"/>
  <c r="W8"/>
  <c r="T8"/>
  <c r="S8"/>
  <c r="Q8"/>
  <c r="N8"/>
  <c r="M8"/>
  <c r="K8"/>
  <c r="AR7"/>
  <c r="AQ7"/>
  <c r="AO7"/>
  <c r="AL7"/>
  <c r="AK7"/>
  <c r="AI7"/>
  <c r="AF7"/>
  <c r="AE7"/>
  <c r="AC7"/>
  <c r="Z7"/>
  <c r="Y7"/>
  <c r="W7"/>
  <c r="T7"/>
  <c r="S7"/>
  <c r="Q7"/>
  <c r="N7"/>
  <c r="M7"/>
  <c r="K7"/>
  <c r="AR6"/>
  <c r="AQ6"/>
  <c r="AO6"/>
  <c r="AL6"/>
  <c r="AK6"/>
  <c r="AI6"/>
  <c r="AF6"/>
  <c r="AE6"/>
  <c r="AC6"/>
  <c r="Z6"/>
  <c r="Y6"/>
  <c r="W6"/>
  <c r="T6"/>
  <c r="S6"/>
  <c r="Q6"/>
  <c r="N6"/>
  <c r="M6"/>
  <c r="K6"/>
  <c r="AR5"/>
  <c r="AQ5"/>
  <c r="AO5"/>
  <c r="AL5"/>
  <c r="AK5"/>
  <c r="AI5"/>
  <c r="AF5"/>
  <c r="AE5"/>
  <c r="AC5"/>
  <c r="Z5"/>
  <c r="Y5"/>
  <c r="W5"/>
  <c r="T5"/>
  <c r="S5"/>
  <c r="Q5"/>
  <c r="N5"/>
  <c r="M5"/>
  <c r="K5"/>
  <c r="I5"/>
  <c r="G5"/>
  <c r="F5"/>
  <c r="E5"/>
  <c r="AR4"/>
  <c r="AQ4"/>
  <c r="AO4"/>
  <c r="AO29" s="1"/>
  <c r="AL4"/>
  <c r="AL29" s="1"/>
  <c r="AK4"/>
  <c r="AK29" s="1"/>
  <c r="AI4"/>
  <c r="AI29" s="1"/>
  <c r="AF4"/>
  <c r="AE4"/>
  <c r="AE29" s="1"/>
  <c r="AC4"/>
  <c r="Z4"/>
  <c r="Y4"/>
  <c r="W4"/>
  <c r="T4"/>
  <c r="T29" s="1"/>
  <c r="S4"/>
  <c r="S29" s="1"/>
  <c r="Q4"/>
  <c r="N4"/>
  <c r="M4"/>
  <c r="K4"/>
  <c r="BD19" i="8"/>
  <c r="BD20"/>
  <c r="BD21"/>
  <c r="V19"/>
  <c r="V20"/>
  <c r="V21"/>
  <c r="V17"/>
  <c r="V18"/>
  <c r="V16"/>
  <c r="V11"/>
  <c r="V12"/>
  <c r="V13"/>
  <c r="V14"/>
  <c r="V15"/>
  <c r="S17"/>
  <c r="AZ13"/>
  <c r="BC13"/>
  <c r="BE13" s="1"/>
  <c r="BD13"/>
  <c r="AW13"/>
  <c r="BA13" s="1"/>
  <c r="AM13"/>
  <c r="AN13"/>
  <c r="AK13"/>
  <c r="AA13"/>
  <c r="AB13"/>
  <c r="Y13"/>
  <c r="S14"/>
  <c r="S13"/>
  <c r="U14"/>
  <c r="U13"/>
  <c r="O13"/>
  <c r="Q13" s="1"/>
  <c r="P13"/>
  <c r="K13"/>
  <c r="M13" s="1"/>
  <c r="L13"/>
  <c r="K14"/>
  <c r="M14" s="1"/>
  <c r="L14"/>
  <c r="O14"/>
  <c r="Q14" s="1"/>
  <c r="P14"/>
  <c r="BD14"/>
  <c r="BE14"/>
  <c r="AT26" i="10" l="1"/>
  <c r="AT23"/>
  <c r="AT19"/>
  <c r="AT25"/>
  <c r="U27"/>
  <c r="AT27" s="1"/>
  <c r="U19"/>
  <c r="AG26"/>
  <c r="AG22"/>
  <c r="AG18"/>
  <c r="AS24"/>
  <c r="AS20"/>
  <c r="AT20" s="1"/>
  <c r="N29"/>
  <c r="O22"/>
  <c r="AT22" s="1"/>
  <c r="O18"/>
  <c r="AG14"/>
  <c r="U15"/>
  <c r="AS15"/>
  <c r="U17"/>
  <c r="AS17"/>
  <c r="AO26" i="8"/>
  <c r="O24" i="10"/>
  <c r="U20"/>
  <c r="AS21"/>
  <c r="AT21" s="1"/>
  <c r="AQ29"/>
  <c r="AR29"/>
  <c r="M29"/>
  <c r="Q29"/>
  <c r="Y29"/>
  <c r="U14"/>
  <c r="AG15"/>
  <c r="AG17"/>
  <c r="AF29"/>
  <c r="BA23" i="8"/>
  <c r="AO27"/>
  <c r="BA27"/>
  <c r="AO29"/>
  <c r="BF30"/>
  <c r="BF29"/>
  <c r="W27"/>
  <c r="BA22"/>
  <c r="W13"/>
  <c r="AC13"/>
  <c r="W22"/>
  <c r="BA24"/>
  <c r="BF31"/>
  <c r="AO28"/>
  <c r="W25"/>
  <c r="BA25"/>
  <c r="BA28"/>
  <c r="BA26"/>
  <c r="AO23"/>
  <c r="AO24"/>
  <c r="AO22"/>
  <c r="W24"/>
  <c r="W26"/>
  <c r="BF26" s="1"/>
  <c r="W14"/>
  <c r="BF14" s="1"/>
  <c r="U6" i="10"/>
  <c r="AG6"/>
  <c r="AS6"/>
  <c r="U8"/>
  <c r="AG8"/>
  <c r="U10"/>
  <c r="AG10"/>
  <c r="AS10"/>
  <c r="U12"/>
  <c r="O5"/>
  <c r="AA5"/>
  <c r="AM5"/>
  <c r="O7"/>
  <c r="AA7"/>
  <c r="AM7"/>
  <c r="O9"/>
  <c r="AA9"/>
  <c r="AM9"/>
  <c r="O11"/>
  <c r="AA11"/>
  <c r="AM11"/>
  <c r="O13"/>
  <c r="AA13"/>
  <c r="AM13"/>
  <c r="O16"/>
  <c r="AA16"/>
  <c r="AM16"/>
  <c r="AS14"/>
  <c r="AS8"/>
  <c r="O17"/>
  <c r="AA17"/>
  <c r="AM17"/>
  <c r="K29"/>
  <c r="U5"/>
  <c r="AG5"/>
  <c r="AS5"/>
  <c r="O6"/>
  <c r="AA6"/>
  <c r="AM6"/>
  <c r="U7"/>
  <c r="AG7"/>
  <c r="AS7"/>
  <c r="O8"/>
  <c r="AA8"/>
  <c r="AM8"/>
  <c r="U9"/>
  <c r="AG9"/>
  <c r="AS9"/>
  <c r="O10"/>
  <c r="AA10"/>
  <c r="AM10"/>
  <c r="U11"/>
  <c r="AG11"/>
  <c r="AS11"/>
  <c r="O12"/>
  <c r="AG12"/>
  <c r="U13"/>
  <c r="AG13"/>
  <c r="AS13"/>
  <c r="O14"/>
  <c r="AA14"/>
  <c r="AM14"/>
  <c r="O15"/>
  <c r="AA15"/>
  <c r="AM15"/>
  <c r="U16"/>
  <c r="AG16"/>
  <c r="AS16"/>
  <c r="O4"/>
  <c r="AG4"/>
  <c r="AG29" s="1"/>
  <c r="AS4"/>
  <c r="W29"/>
  <c r="Z29"/>
  <c r="AC29"/>
  <c r="U4"/>
  <c r="AA4"/>
  <c r="AM4"/>
  <c r="AO13" i="8"/>
  <c r="E6"/>
  <c r="F6"/>
  <c r="G6"/>
  <c r="H6"/>
  <c r="I6"/>
  <c r="BD6"/>
  <c r="BC6"/>
  <c r="BE6" s="1"/>
  <c r="AZ6"/>
  <c r="AY6"/>
  <c r="AW6"/>
  <c r="AT6"/>
  <c r="AS6"/>
  <c r="AQ6"/>
  <c r="AN6"/>
  <c r="AM6"/>
  <c r="AK6"/>
  <c r="AH6"/>
  <c r="AG6"/>
  <c r="AE6"/>
  <c r="AB6"/>
  <c r="AA6"/>
  <c r="Y6"/>
  <c r="V6"/>
  <c r="U6"/>
  <c r="S6"/>
  <c r="P6"/>
  <c r="O6"/>
  <c r="Q6" s="1"/>
  <c r="L6"/>
  <c r="K6"/>
  <c r="M6" s="1"/>
  <c r="K7"/>
  <c r="M7" s="1"/>
  <c r="L7"/>
  <c r="O7"/>
  <c r="P7"/>
  <c r="Q7"/>
  <c r="S7"/>
  <c r="U7"/>
  <c r="V7"/>
  <c r="Y7"/>
  <c r="AA7"/>
  <c r="AB7"/>
  <c r="AE7"/>
  <c r="AG7"/>
  <c r="AH7"/>
  <c r="AK7"/>
  <c r="AM7"/>
  <c r="AN7"/>
  <c r="AQ7"/>
  <c r="AU7" s="1"/>
  <c r="AS7"/>
  <c r="AT7"/>
  <c r="AW7"/>
  <c r="AY7"/>
  <c r="AZ7"/>
  <c r="BC7"/>
  <c r="BE7" s="1"/>
  <c r="BD7"/>
  <c r="BD8"/>
  <c r="BC8"/>
  <c r="BE8" s="1"/>
  <c r="AZ8"/>
  <c r="AY8"/>
  <c r="AW8"/>
  <c r="AT8"/>
  <c r="AS8"/>
  <c r="AQ8"/>
  <c r="AN8"/>
  <c r="AM8"/>
  <c r="AK8"/>
  <c r="AH8"/>
  <c r="AG8"/>
  <c r="AE8"/>
  <c r="AB8"/>
  <c r="AA8"/>
  <c r="Y8"/>
  <c r="V8"/>
  <c r="U8"/>
  <c r="S8"/>
  <c r="P8"/>
  <c r="O8"/>
  <c r="Q8" s="1"/>
  <c r="L8"/>
  <c r="K8"/>
  <c r="M8" s="1"/>
  <c r="BD5"/>
  <c r="BC5"/>
  <c r="BE5" s="1"/>
  <c r="AZ5"/>
  <c r="AY5"/>
  <c r="AW5"/>
  <c r="AT5"/>
  <c r="AS5"/>
  <c r="AQ5"/>
  <c r="AN5"/>
  <c r="AM5"/>
  <c r="AK5"/>
  <c r="AH5"/>
  <c r="AG5"/>
  <c r="AE5"/>
  <c r="AB5"/>
  <c r="AA5"/>
  <c r="Y5"/>
  <c r="V5"/>
  <c r="U5"/>
  <c r="S5"/>
  <c r="P5"/>
  <c r="O5"/>
  <c r="Q5" s="1"/>
  <c r="L5"/>
  <c r="K5"/>
  <c r="M5" s="1"/>
  <c r="O29" i="10" l="1"/>
  <c r="BF24" i="8"/>
  <c r="AC7"/>
  <c r="AM29" i="10"/>
  <c r="BF22" i="8"/>
  <c r="AT18" i="10"/>
  <c r="AT24"/>
  <c r="U29"/>
  <c r="AS29"/>
  <c r="BF23" i="8"/>
  <c r="BF25"/>
  <c r="BF28"/>
  <c r="BF27"/>
  <c r="BF13"/>
  <c r="AO8"/>
  <c r="AC8"/>
  <c r="AT15" i="10"/>
  <c r="AT12"/>
  <c r="AT10"/>
  <c r="AT8"/>
  <c r="AT6"/>
  <c r="AT16"/>
  <c r="AT11"/>
  <c r="AT7"/>
  <c r="AT4"/>
  <c r="AT14"/>
  <c r="AT17"/>
  <c r="AT13"/>
  <c r="AT9"/>
  <c r="AT5"/>
  <c r="AA29"/>
  <c r="AI6" i="8"/>
  <c r="AO7"/>
  <c r="AI7"/>
  <c r="W6"/>
  <c r="AU6"/>
  <c r="BA7"/>
  <c r="W7"/>
  <c r="AC6"/>
  <c r="AO6"/>
  <c r="BA6"/>
  <c r="W5"/>
  <c r="AI5"/>
  <c r="W8"/>
  <c r="AI8"/>
  <c r="AU8"/>
  <c r="AU5"/>
  <c r="AO5"/>
  <c r="AC5"/>
  <c r="BA8"/>
  <c r="BA5"/>
  <c r="O17"/>
  <c r="Q17" s="1"/>
  <c r="P17"/>
  <c r="L17"/>
  <c r="K17"/>
  <c r="M17" s="1"/>
  <c r="AT29" i="10" l="1"/>
  <c r="BF7" i="8"/>
  <c r="BF17"/>
  <c r="BF5"/>
  <c r="BF6"/>
  <c r="BF8"/>
  <c r="L21"/>
  <c r="L20"/>
  <c r="L19"/>
  <c r="L18"/>
  <c r="L16"/>
  <c r="L15"/>
  <c r="L12"/>
  <c r="L11"/>
  <c r="L10"/>
  <c r="L9"/>
  <c r="L4"/>
  <c r="K19"/>
  <c r="M19" s="1"/>
  <c r="K20"/>
  <c r="M20" s="1"/>
  <c r="BC20"/>
  <c r="BE20" s="1"/>
  <c r="BC19"/>
  <c r="BE19" s="1"/>
  <c r="AZ20"/>
  <c r="AZ19"/>
  <c r="AW20"/>
  <c r="AW19"/>
  <c r="AS20"/>
  <c r="AT20"/>
  <c r="AS19"/>
  <c r="AT19"/>
  <c r="AQ20"/>
  <c r="AQ19"/>
  <c r="AM20"/>
  <c r="AN20"/>
  <c r="AM19"/>
  <c r="AN19"/>
  <c r="AK20"/>
  <c r="AK19"/>
  <c r="L32" l="1"/>
  <c r="AO19"/>
  <c r="AU19"/>
  <c r="BA19"/>
  <c r="AO20"/>
  <c r="AU20"/>
  <c r="BA20"/>
  <c r="AE19"/>
  <c r="AG19"/>
  <c r="AH19"/>
  <c r="AE20"/>
  <c r="AG20"/>
  <c r="AH20"/>
  <c r="AB19"/>
  <c r="Y19"/>
  <c r="Y20"/>
  <c r="AC20" s="1"/>
  <c r="U20"/>
  <c r="U19"/>
  <c r="S19"/>
  <c r="S20"/>
  <c r="P19"/>
  <c r="P20"/>
  <c r="O19"/>
  <c r="Q19" s="1"/>
  <c r="O20"/>
  <c r="Q20" s="1"/>
  <c r="AA19"/>
  <c r="K21"/>
  <c r="M21" s="1"/>
  <c r="O21"/>
  <c r="AC19" l="1"/>
  <c r="W19"/>
  <c r="W20"/>
  <c r="AI20"/>
  <c r="AI19"/>
  <c r="P15"/>
  <c r="P16"/>
  <c r="P18"/>
  <c r="P21"/>
  <c r="BD9"/>
  <c r="BD12"/>
  <c r="BD15"/>
  <c r="BD16"/>
  <c r="BD18"/>
  <c r="AZ21"/>
  <c r="BF20" l="1"/>
  <c r="BF19"/>
  <c r="BD11" l="1"/>
  <c r="AY9"/>
  <c r="AY10"/>
  <c r="AY11"/>
  <c r="AY12"/>
  <c r="AY15"/>
  <c r="AY16"/>
  <c r="AY18"/>
  <c r="AZ18"/>
  <c r="AZ16"/>
  <c r="AZ15"/>
  <c r="AZ12"/>
  <c r="AZ11"/>
  <c r="AS21"/>
  <c r="AT21"/>
  <c r="AS18"/>
  <c r="AT18"/>
  <c r="AS16"/>
  <c r="AT16"/>
  <c r="AS15"/>
  <c r="AT15"/>
  <c r="AS12"/>
  <c r="AT12"/>
  <c r="AS11"/>
  <c r="AT11"/>
  <c r="AQ21"/>
  <c r="AQ18"/>
  <c r="AQ16"/>
  <c r="AQ15"/>
  <c r="AQ12"/>
  <c r="AQ11"/>
  <c r="AN9"/>
  <c r="AN10"/>
  <c r="AN11"/>
  <c r="AN12"/>
  <c r="AN15"/>
  <c r="AN16"/>
  <c r="AN18"/>
  <c r="AN21"/>
  <c r="AG21"/>
  <c r="AH21"/>
  <c r="AG18"/>
  <c r="AH18"/>
  <c r="AG16"/>
  <c r="AH16"/>
  <c r="AG15"/>
  <c r="AH15"/>
  <c r="AG12"/>
  <c r="AH12"/>
  <c r="AG11"/>
  <c r="AH11"/>
  <c r="AE9"/>
  <c r="AE10"/>
  <c r="AE11"/>
  <c r="AE12"/>
  <c r="AE15"/>
  <c r="AE16"/>
  <c r="AE18"/>
  <c r="AE21"/>
  <c r="AB18"/>
  <c r="Y21"/>
  <c r="AC21" s="1"/>
  <c r="Y18"/>
  <c r="Y16"/>
  <c r="AB16"/>
  <c r="Y15"/>
  <c r="AB15"/>
  <c r="Y12"/>
  <c r="AB12"/>
  <c r="Y11"/>
  <c r="AB11"/>
  <c r="U9"/>
  <c r="U10"/>
  <c r="U11"/>
  <c r="U12"/>
  <c r="U15"/>
  <c r="U16"/>
  <c r="U18"/>
  <c r="U21"/>
  <c r="P12"/>
  <c r="P11"/>
  <c r="K9"/>
  <c r="M9" s="1"/>
  <c r="K10"/>
  <c r="M10" s="1"/>
  <c r="K11"/>
  <c r="M11" s="1"/>
  <c r="K12"/>
  <c r="M12" s="1"/>
  <c r="K15"/>
  <c r="M15" s="1"/>
  <c r="K16"/>
  <c r="M16" s="1"/>
  <c r="K18"/>
  <c r="M18" s="1"/>
  <c r="AA9"/>
  <c r="AA10"/>
  <c r="AA11"/>
  <c r="AA12"/>
  <c r="AA15"/>
  <c r="AA16"/>
  <c r="AA18"/>
  <c r="AM9"/>
  <c r="AM10"/>
  <c r="AM11"/>
  <c r="AM12"/>
  <c r="AM15"/>
  <c r="AM16"/>
  <c r="AM18"/>
  <c r="AM21"/>
  <c r="O9"/>
  <c r="Q9" s="1"/>
  <c r="O10"/>
  <c r="Q10" s="1"/>
  <c r="O11"/>
  <c r="Q11" s="1"/>
  <c r="O12"/>
  <c r="Q12" s="1"/>
  <c r="O15"/>
  <c r="Q15" s="1"/>
  <c r="O16"/>
  <c r="Q16" s="1"/>
  <c r="O18"/>
  <c r="Q18" s="1"/>
  <c r="Q21"/>
  <c r="BC9"/>
  <c r="BE9" s="1"/>
  <c r="BC10"/>
  <c r="BE10" s="1"/>
  <c r="BC11"/>
  <c r="BE11" s="1"/>
  <c r="BC12"/>
  <c r="BE12" s="1"/>
  <c r="BC15"/>
  <c r="BE15" s="1"/>
  <c r="BC16"/>
  <c r="BE16" s="1"/>
  <c r="BC18"/>
  <c r="BE18" s="1"/>
  <c r="BC21"/>
  <c r="BE21" s="1"/>
  <c r="AW9"/>
  <c r="AW10"/>
  <c r="AW11"/>
  <c r="AW12"/>
  <c r="AW15"/>
  <c r="AW16"/>
  <c r="AW18"/>
  <c r="AW21"/>
  <c r="AK9"/>
  <c r="AK10"/>
  <c r="AO10" s="1"/>
  <c r="AK11"/>
  <c r="AK12"/>
  <c r="AO12" s="1"/>
  <c r="AK15"/>
  <c r="AK16"/>
  <c r="AK18"/>
  <c r="AK21"/>
  <c r="S9"/>
  <c r="S10"/>
  <c r="S11"/>
  <c r="S12"/>
  <c r="S15"/>
  <c r="S16"/>
  <c r="S18"/>
  <c r="S21"/>
  <c r="S4"/>
  <c r="S32" l="1"/>
  <c r="BA15"/>
  <c r="BA9"/>
  <c r="W21"/>
  <c r="W16"/>
  <c r="W12"/>
  <c r="BA21"/>
  <c r="BA16"/>
  <c r="BA12"/>
  <c r="BA10"/>
  <c r="W15"/>
  <c r="AI12"/>
  <c r="AI16"/>
  <c r="AI21"/>
  <c r="BA18"/>
  <c r="W18"/>
  <c r="AU12"/>
  <c r="AU16"/>
  <c r="AU21"/>
  <c r="AO18"/>
  <c r="AO21"/>
  <c r="AO16"/>
  <c r="AO9"/>
  <c r="W11"/>
  <c r="AI11"/>
  <c r="AO15"/>
  <c r="AO11"/>
  <c r="W10"/>
  <c r="W9"/>
  <c r="AI15"/>
  <c r="AI18"/>
  <c r="AU11"/>
  <c r="AU15"/>
  <c r="AU18"/>
  <c r="BA11"/>
  <c r="AC11"/>
  <c r="AC16"/>
  <c r="AC15"/>
  <c r="AC12"/>
  <c r="AC18"/>
  <c r="BC4"/>
  <c r="BC32" s="1"/>
  <c r="AW4"/>
  <c r="AW32" s="1"/>
  <c r="AK4"/>
  <c r="AK32" s="1"/>
  <c r="AN4"/>
  <c r="AZ4"/>
  <c r="K4"/>
  <c r="K32" s="1"/>
  <c r="O4"/>
  <c r="O32" s="1"/>
  <c r="P4"/>
  <c r="U4"/>
  <c r="U32" s="1"/>
  <c r="V4"/>
  <c r="Y4"/>
  <c r="AA4"/>
  <c r="AA32" s="1"/>
  <c r="AB4"/>
  <c r="AE4"/>
  <c r="AE32" s="1"/>
  <c r="AG4"/>
  <c r="AH4"/>
  <c r="AM4"/>
  <c r="AM32" s="1"/>
  <c r="AQ4"/>
  <c r="AS4"/>
  <c r="AS32" s="1"/>
  <c r="AT4"/>
  <c r="AY4"/>
  <c r="AY32" s="1"/>
  <c r="BD4"/>
  <c r="P9"/>
  <c r="V9"/>
  <c r="Y9"/>
  <c r="AB9"/>
  <c r="AG9"/>
  <c r="AH9"/>
  <c r="AQ9"/>
  <c r="AS9"/>
  <c r="AT9"/>
  <c r="AZ9"/>
  <c r="P10"/>
  <c r="V10"/>
  <c r="V32" s="1"/>
  <c r="Y10"/>
  <c r="AC10" s="1"/>
  <c r="AB10"/>
  <c r="AG10"/>
  <c r="AH10"/>
  <c r="AQ10"/>
  <c r="AS10"/>
  <c r="AT10"/>
  <c r="AZ10"/>
  <c r="BD10"/>
  <c r="AG32" l="1"/>
  <c r="BD32"/>
  <c r="AQ32"/>
  <c r="Y32"/>
  <c r="AB32"/>
  <c r="AZ32"/>
  <c r="AT32"/>
  <c r="AH32"/>
  <c r="P32"/>
  <c r="BF21"/>
  <c r="Q4"/>
  <c r="Q32" s="1"/>
  <c r="BE4"/>
  <c r="BE32" s="1"/>
  <c r="AO4"/>
  <c r="AO32" s="1"/>
  <c r="W4"/>
  <c r="W32" s="1"/>
  <c r="M4"/>
  <c r="M32" s="1"/>
  <c r="BF15"/>
  <c r="BF12"/>
  <c r="BF16"/>
  <c r="AU10"/>
  <c r="BF18"/>
  <c r="BF11"/>
  <c r="AI9"/>
  <c r="AC9"/>
  <c r="AI10"/>
  <c r="AU9"/>
  <c r="AU4"/>
  <c r="AI4"/>
  <c r="AI32" s="1"/>
  <c r="AC4"/>
  <c r="BA4"/>
  <c r="BA32" s="1"/>
  <c r="AU32" l="1"/>
  <c r="AC32"/>
  <c r="BF10"/>
  <c r="BF9"/>
  <c r="BF4"/>
  <c r="BF32" l="1"/>
</calcChain>
</file>

<file path=xl/sharedStrings.xml><?xml version="1.0" encoding="utf-8"?>
<sst xmlns="http://schemas.openxmlformats.org/spreadsheetml/2006/main" count="542" uniqueCount="120">
  <si>
    <t>REGIÃO DE SAÚDE</t>
  </si>
  <si>
    <t>MUNICÍPIO</t>
  </si>
  <si>
    <t>CNES</t>
  </si>
  <si>
    <t xml:space="preserve">ESTABELECIMENTO </t>
  </si>
  <si>
    <t>ESFERA ADMINISTRATIVA</t>
  </si>
  <si>
    <t>TIPO DE GESTÃO</t>
  </si>
  <si>
    <t>NATUREZA DE ORGANIZAÇÃO</t>
  </si>
  <si>
    <t>LEITOS GAR</t>
  </si>
  <si>
    <t>UTI ADULTO (TIPO II)</t>
  </si>
  <si>
    <t>UTI ADULTO (TIPO III)</t>
  </si>
  <si>
    <t>UTI NEONATAL (TIPO II)</t>
  </si>
  <si>
    <t>UTI NEONATAL (TIPO III)</t>
  </si>
  <si>
    <t>UCI NEONATAL</t>
  </si>
  <si>
    <t>Municipal</t>
  </si>
  <si>
    <t>Estadual</t>
  </si>
  <si>
    <t>Federal</t>
  </si>
  <si>
    <t>Dupla</t>
  </si>
  <si>
    <t>Privada</t>
  </si>
  <si>
    <t>CASA DA GESTANTE, BEBÊ E PUÉRPERA</t>
  </si>
  <si>
    <t>INFORMAÇÕES GERAIS</t>
  </si>
  <si>
    <t>ADMINISTRACAO DIRETA DA SAUDE (MS,SES e SMS)</t>
  </si>
  <si>
    <t>ADMINISTRACO DIRETA DE OUTROS ORGAOS (MEC,MEx,Marinha,etc)</t>
  </si>
  <si>
    <t>ADMINISTRACAO INDIRETA - AUTARQUIAS</t>
  </si>
  <si>
    <t>ADMINISTRACAO INDIRETA - FUNDAÇÃO PUBLICA</t>
  </si>
  <si>
    <t>ADMINISTRACAO INDIRETA - EMPRESA PUBLICA</t>
  </si>
  <si>
    <t>ADMINISTRACAO INDIRETA - ORGANIZACAO SOCIAL PUBLICA</t>
  </si>
  <si>
    <t>EMPRESA PRIVADA</t>
  </si>
  <si>
    <t>FUNDACAO PRIVADA</t>
  </si>
  <si>
    <t>COOPERATIVA</t>
  </si>
  <si>
    <t>SERVIÇO SOCIAL AUTONOMO</t>
  </si>
  <si>
    <t>ENTIDADE BENEFICENTE SEM FINS LUCRATIVOS</t>
  </si>
  <si>
    <t>ECONOMIA MISTA</t>
  </si>
  <si>
    <t>SINDICATO</t>
  </si>
  <si>
    <t>MÉTODO CANGURU</t>
  </si>
  <si>
    <t>TOTAL</t>
  </si>
  <si>
    <t>CENTRO DE PARTO NORMAL (CPN)</t>
  </si>
  <si>
    <t>CUSTEIO TOTAL POR ESTABELECIMENTO (ANUAL)</t>
  </si>
  <si>
    <t>NOVOS</t>
  </si>
  <si>
    <t>AMPLIAÇÃO / HABILITAÇÃO</t>
  </si>
  <si>
    <t>QUALIFICAÇÃO</t>
  </si>
  <si>
    <t>FÍSICO</t>
  </si>
  <si>
    <t>FINANCEIRO (ANUAL)</t>
  </si>
  <si>
    <t>IBGE</t>
  </si>
  <si>
    <t>MUNICIPAL</t>
  </si>
  <si>
    <t>ESTADUAL</t>
  </si>
  <si>
    <t>PRIVADA</t>
  </si>
  <si>
    <t>Laguna</t>
  </si>
  <si>
    <t>Tubarão</t>
  </si>
  <si>
    <t>SDP HOSPITAL NOSSA SENHORA DA CONCEICAO</t>
  </si>
  <si>
    <t>DUPLA</t>
  </si>
  <si>
    <t>Oeste</t>
  </si>
  <si>
    <t>Chapecó</t>
  </si>
  <si>
    <t>ASSOCIACAO HOSPITALAR LENOIR VARGAS HOSPITAL REGIONAL</t>
  </si>
  <si>
    <t>Concórdia</t>
  </si>
  <si>
    <t>Médio Vale do Itajaí</t>
  </si>
  <si>
    <t>Brusque</t>
  </si>
  <si>
    <t>HOSPITAL AZAMBUJA</t>
  </si>
  <si>
    <t>Alto Vale do Itajaí</t>
  </si>
  <si>
    <t>Blumenau</t>
  </si>
  <si>
    <t>HOSPITAL SANTO ANTONIO</t>
  </si>
  <si>
    <t>Serra Catarinense</t>
  </si>
  <si>
    <t>Lages</t>
  </si>
  <si>
    <t>HOSPITAL GERAL E MATERNIDADE TEREZA RAMOS</t>
  </si>
  <si>
    <t>Alto Vale do Rio do Peixe</t>
  </si>
  <si>
    <t>Curitibanos</t>
  </si>
  <si>
    <t>HOSPITAL HELIO ANJOS ORTIZ</t>
  </si>
  <si>
    <t>HOSPITAL SAO FRANCISCO</t>
  </si>
  <si>
    <t>Rio do Sul</t>
  </si>
  <si>
    <t>HOSPITAL REGIONAL ALTO VALE</t>
  </si>
  <si>
    <t>Carbonífera</t>
  </si>
  <si>
    <t>Criciúma</t>
  </si>
  <si>
    <t>HOSPITAL MATERNO INFANTIL SANTA CATARINA</t>
  </si>
  <si>
    <t>HOSPITAL SAO JOSE</t>
  </si>
  <si>
    <t>Içara</t>
  </si>
  <si>
    <t>FUNDACAO SOCIAL HOSPITALAR DE ICARA</t>
  </si>
  <si>
    <t>Meio Oeste</t>
  </si>
  <si>
    <t>Joaçaba</t>
  </si>
  <si>
    <t>HOSPITAL UNIVERSITARIO SANTA TEREZINHA</t>
  </si>
  <si>
    <t xml:space="preserve"> PRIVADA</t>
  </si>
  <si>
    <t>Foz do Rio Itajaí</t>
  </si>
  <si>
    <t>Balneário Camboriú</t>
  </si>
  <si>
    <t>Itajaí</t>
  </si>
  <si>
    <t>HOSPITAL MUNICIPAL RUTH CARDOSO</t>
  </si>
  <si>
    <t>HOSPITAL E MATERNIDADE MARIETA KONDER BORNHAUSEN</t>
  </si>
  <si>
    <t xml:space="preserve"> MUNICIPAL</t>
  </si>
  <si>
    <t>Xanxerê</t>
  </si>
  <si>
    <t>São Miguel do Oeste</t>
  </si>
  <si>
    <t>HOSPITAL REGIONAL TEREZINHA GAIO BASSO</t>
  </si>
  <si>
    <t>Caçador</t>
  </si>
  <si>
    <t>HOSPITAL MAICE</t>
  </si>
  <si>
    <t>Extremo Sul Catarinense</t>
  </si>
  <si>
    <t>Araranguá</t>
  </si>
  <si>
    <t>HOSPITAL REGIONAL DE ARARANGUA</t>
  </si>
  <si>
    <t>Grande Florianópolis</t>
  </si>
  <si>
    <t>Florianópolis</t>
  </si>
  <si>
    <t>MATERNIDADE CARMELA DUTRA</t>
  </si>
  <si>
    <t>PUBLICA</t>
  </si>
  <si>
    <t>HOSPITAL CELSO RAMOS</t>
  </si>
  <si>
    <t xml:space="preserve">HOSPITAL UNIVERSITÁRIO </t>
  </si>
  <si>
    <t>FEDERAL</t>
  </si>
  <si>
    <t>São José</t>
  </si>
  <si>
    <t>HOSP HOMERO DE MIRANDA GOMES</t>
  </si>
  <si>
    <t>Nordeste</t>
  </si>
  <si>
    <t>MATERNIDADE JARAGUÁ</t>
  </si>
  <si>
    <t>HOSPITAL SÃO JOSE</t>
  </si>
  <si>
    <t>Joinville</t>
  </si>
  <si>
    <t>MATERNIDADE DARCY VARGAS</t>
  </si>
  <si>
    <t>HOSPITAL HANS DIETER SCHMIDT</t>
  </si>
  <si>
    <t>Planalto Norte</t>
  </si>
  <si>
    <t>Mafra</t>
  </si>
  <si>
    <t>MATERNIDADE DONA CATARINA KUSS</t>
  </si>
  <si>
    <t>HOSPITAL SÃO VICENTE DE PAULO</t>
  </si>
  <si>
    <t xml:space="preserve">MACRORREGIÃO </t>
  </si>
  <si>
    <t>Jaraguá do Sul</t>
  </si>
  <si>
    <t>Sul</t>
  </si>
  <si>
    <t>Foz do Rio itajaí</t>
  </si>
  <si>
    <t>Grande Oeste</t>
  </si>
  <si>
    <t>Extremo Oeste</t>
  </si>
  <si>
    <t>Vale do Itajaí</t>
  </si>
  <si>
    <t>Uruguai Catarinense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</si>
</sst>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</numFmts>
  <fonts count="1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9"/>
      <name val="Arial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sz val="9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0" fontId="2" fillId="0" borderId="0"/>
    <xf numFmtId="0" fontId="7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01">
    <xf numFmtId="0" fontId="0" fillId="0" borderId="0" xfId="0"/>
    <xf numFmtId="0" fontId="10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165" fontId="9" fillId="10" borderId="1" xfId="6" applyNumberFormat="1" applyFont="1" applyFill="1" applyBorder="1" applyAlignment="1">
      <alignment horizontal="center"/>
    </xf>
    <xf numFmtId="0" fontId="9" fillId="10" borderId="1" xfId="1" applyFont="1" applyFill="1" applyBorder="1" applyAlignment="1">
      <alignment horizontal="center" wrapText="1"/>
    </xf>
    <xf numFmtId="165" fontId="9" fillId="10" borderId="1" xfId="6" applyNumberFormat="1" applyFont="1" applyFill="1" applyBorder="1" applyAlignment="1">
      <alignment horizontal="center" wrapText="1"/>
    </xf>
    <xf numFmtId="165" fontId="9" fillId="11" borderId="1" xfId="6" applyNumberFormat="1" applyFont="1" applyFill="1" applyBorder="1" applyAlignment="1">
      <alignment horizontal="center"/>
    </xf>
    <xf numFmtId="0" fontId="9" fillId="11" borderId="1" xfId="1" applyFont="1" applyFill="1" applyBorder="1" applyAlignment="1">
      <alignment horizontal="center" wrapText="1"/>
    </xf>
    <xf numFmtId="165" fontId="9" fillId="11" borderId="1" xfId="6" applyNumberFormat="1" applyFont="1" applyFill="1" applyBorder="1" applyAlignment="1">
      <alignment horizontal="center" wrapText="1"/>
    </xf>
    <xf numFmtId="165" fontId="12" fillId="11" borderId="1" xfId="6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 applyProtection="1">
      <alignment horizontal="center" wrapText="1"/>
    </xf>
    <xf numFmtId="0" fontId="4" fillId="2" borderId="1" xfId="1" applyFont="1" applyFill="1" applyBorder="1" applyAlignment="1" applyProtection="1">
      <alignment horizontal="center" wrapText="1"/>
    </xf>
    <xf numFmtId="0" fontId="3" fillId="2" borderId="1" xfId="0" applyFont="1" applyFill="1" applyBorder="1" applyAlignment="1" applyProtection="1">
      <alignment horizontal="center" wrapText="1"/>
    </xf>
    <xf numFmtId="165" fontId="3" fillId="12" borderId="1" xfId="6" applyNumberFormat="1" applyFont="1" applyFill="1" applyBorder="1" applyAlignment="1">
      <alignment horizontal="center"/>
    </xf>
    <xf numFmtId="43" fontId="3" fillId="12" borderId="1" xfId="6" applyFont="1" applyFill="1" applyBorder="1" applyAlignment="1">
      <alignment horizontal="center"/>
    </xf>
    <xf numFmtId="165" fontId="5" fillId="12" borderId="1" xfId="6" applyNumberFormat="1" applyFont="1" applyFill="1" applyBorder="1" applyAlignment="1">
      <alignment horizontal="center"/>
    </xf>
    <xf numFmtId="43" fontId="5" fillId="12" borderId="1" xfId="6" applyFont="1" applyFill="1" applyBorder="1" applyAlignment="1">
      <alignment horizontal="center"/>
    </xf>
    <xf numFmtId="165" fontId="3" fillId="13" borderId="1" xfId="6" applyNumberFormat="1" applyFont="1" applyFill="1" applyBorder="1" applyAlignment="1">
      <alignment horizontal="center"/>
    </xf>
    <xf numFmtId="43" fontId="3" fillId="13" borderId="1" xfId="6" applyFont="1" applyFill="1" applyBorder="1" applyAlignment="1">
      <alignment horizontal="center"/>
    </xf>
    <xf numFmtId="165" fontId="5" fillId="13" borderId="1" xfId="6" applyNumberFormat="1" applyFont="1" applyFill="1" applyBorder="1" applyAlignment="1">
      <alignment horizontal="center"/>
    </xf>
    <xf numFmtId="43" fontId="5" fillId="13" borderId="1" xfId="6" applyFont="1" applyFill="1" applyBorder="1" applyAlignment="1">
      <alignment horizontal="center"/>
    </xf>
    <xf numFmtId="43" fontId="8" fillId="0" borderId="1" xfId="0" applyNumberFormat="1" applyFont="1" applyBorder="1" applyAlignment="1">
      <alignment horizontal="center"/>
    </xf>
    <xf numFmtId="43" fontId="13" fillId="0" borderId="0" xfId="6" applyFont="1" applyAlignment="1">
      <alignment horizontal="center"/>
    </xf>
    <xf numFmtId="43" fontId="11" fillId="0" borderId="0" xfId="0" applyNumberFormat="1" applyFont="1" applyAlignment="1">
      <alignment horizontal="center"/>
    </xf>
    <xf numFmtId="0" fontId="11" fillId="0" borderId="6" xfId="0" applyFont="1" applyFill="1" applyBorder="1" applyAlignment="1">
      <alignment horizontal="center"/>
    </xf>
    <xf numFmtId="3" fontId="3" fillId="0" borderId="3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wrapText="1"/>
    </xf>
    <xf numFmtId="165" fontId="3" fillId="12" borderId="1" xfId="6" applyNumberFormat="1" applyFont="1" applyFill="1" applyBorder="1" applyAlignment="1" applyProtection="1">
      <alignment horizontal="center"/>
    </xf>
    <xf numFmtId="165" fontId="3" fillId="13" borderId="1" xfId="6" applyNumberFormat="1" applyFont="1" applyFill="1" applyBorder="1" applyAlignment="1" applyProtection="1">
      <alignment horizontal="center"/>
    </xf>
    <xf numFmtId="43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165" fontId="5" fillId="3" borderId="1" xfId="6" applyNumberFormat="1" applyFont="1" applyFill="1" applyBorder="1" applyAlignment="1">
      <alignment horizontal="center"/>
    </xf>
    <xf numFmtId="43" fontId="3" fillId="3" borderId="1" xfId="6" applyFont="1" applyFill="1" applyBorder="1" applyAlignment="1">
      <alignment horizontal="center"/>
    </xf>
    <xf numFmtId="43" fontId="5" fillId="3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165" fontId="11" fillId="0" borderId="0" xfId="6" applyNumberFormat="1" applyFont="1" applyAlignment="1">
      <alignment horizontal="center"/>
    </xf>
    <xf numFmtId="43" fontId="11" fillId="0" borderId="0" xfId="6" applyFont="1" applyAlignment="1">
      <alignment horizontal="center"/>
    </xf>
    <xf numFmtId="0" fontId="11" fillId="0" borderId="0" xfId="6" applyNumberFormat="1" applyFont="1" applyAlignment="1">
      <alignment horizontal="center"/>
    </xf>
    <xf numFmtId="0" fontId="3" fillId="2" borderId="2" xfId="0" applyNumberFormat="1" applyFont="1" applyFill="1" applyBorder="1" applyAlignment="1" applyProtection="1">
      <alignment horizontal="center" wrapText="1"/>
    </xf>
    <xf numFmtId="0" fontId="3" fillId="0" borderId="2" xfId="0" applyFont="1" applyFill="1" applyBorder="1" applyAlignment="1">
      <alignment horizontal="center"/>
    </xf>
    <xf numFmtId="0" fontId="4" fillId="0" borderId="1" xfId="1" applyFont="1" applyFill="1" applyBorder="1" applyAlignment="1" applyProtection="1">
      <alignment horizontal="center" wrapText="1"/>
    </xf>
    <xf numFmtId="43" fontId="13" fillId="0" borderId="0" xfId="6" applyFont="1" applyFill="1" applyAlignment="1">
      <alignment horizontal="center"/>
    </xf>
    <xf numFmtId="43" fontId="11" fillId="0" borderId="0" xfId="0" applyNumberFormat="1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9" fillId="10" borderId="1" xfId="1" applyFont="1" applyFill="1" applyBorder="1" applyAlignment="1">
      <alignment horizontal="center" wrapText="1"/>
    </xf>
    <xf numFmtId="0" fontId="9" fillId="11" borderId="1" xfId="1" applyFont="1" applyFill="1" applyBorder="1" applyAlignment="1">
      <alignment horizontal="center" wrapText="1"/>
    </xf>
    <xf numFmtId="0" fontId="9" fillId="9" borderId="4" xfId="1" applyFont="1" applyFill="1" applyBorder="1" applyAlignment="1">
      <alignment horizontal="center"/>
    </xf>
    <xf numFmtId="0" fontId="9" fillId="9" borderId="5" xfId="1" applyFont="1" applyFill="1" applyBorder="1" applyAlignment="1">
      <alignment horizontal="center"/>
    </xf>
    <xf numFmtId="0" fontId="9" fillId="9" borderId="4" xfId="1" applyFont="1" applyFill="1" applyBorder="1" applyAlignment="1">
      <alignment horizontal="center"/>
    </xf>
    <xf numFmtId="0" fontId="9" fillId="9" borderId="5" xfId="1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165" fontId="11" fillId="13" borderId="1" xfId="6" applyNumberFormat="1" applyFont="1" applyFill="1" applyBorder="1" applyAlignment="1">
      <alignment horizontal="center"/>
    </xf>
    <xf numFmtId="0" fontId="11" fillId="13" borderId="1" xfId="0" applyFont="1" applyFill="1" applyBorder="1" applyAlignment="1">
      <alignment horizontal="center"/>
    </xf>
    <xf numFmtId="43" fontId="5" fillId="3" borderId="1" xfId="6" applyNumberFormat="1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3" fillId="0" borderId="1" xfId="14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5" borderId="0" xfId="0" applyFont="1" applyFill="1" applyAlignment="1">
      <alignment horizontal="center"/>
    </xf>
    <xf numFmtId="0" fontId="11" fillId="9" borderId="0" xfId="0" applyFont="1" applyFill="1" applyAlignment="1">
      <alignment horizontal="center"/>
    </xf>
    <xf numFmtId="0" fontId="14" fillId="9" borderId="1" xfId="0" applyFont="1" applyFill="1" applyBorder="1" applyAlignment="1">
      <alignment horizontal="center"/>
    </xf>
    <xf numFmtId="0" fontId="3" fillId="4" borderId="1" xfId="1" applyFont="1" applyFill="1" applyBorder="1" applyAlignment="1" applyProtection="1">
      <alignment horizontal="center" wrapText="1"/>
    </xf>
    <xf numFmtId="0" fontId="5" fillId="3" borderId="3" xfId="0" applyFont="1" applyFill="1" applyBorder="1" applyAlignment="1"/>
    <xf numFmtId="0" fontId="5" fillId="3" borderId="6" xfId="0" applyFont="1" applyFill="1" applyBorder="1" applyAlignment="1"/>
    <xf numFmtId="0" fontId="5" fillId="3" borderId="2" xfId="0" applyFont="1" applyFill="1" applyBorder="1" applyAlignment="1"/>
    <xf numFmtId="0" fontId="5" fillId="3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 wrapText="1"/>
    </xf>
    <xf numFmtId="0" fontId="4" fillId="4" borderId="1" xfId="1" applyFont="1" applyFill="1" applyBorder="1" applyAlignment="1" applyProtection="1">
      <alignment horizontal="center" wrapText="1"/>
    </xf>
    <xf numFmtId="43" fontId="5" fillId="3" borderId="1" xfId="6" applyFont="1" applyFill="1" applyBorder="1" applyAlignment="1">
      <alignment horizontal="center"/>
    </xf>
    <xf numFmtId="43" fontId="10" fillId="3" borderId="1" xfId="0" applyNumberFormat="1" applyFont="1" applyFill="1" applyBorder="1" applyAlignment="1">
      <alignment horizontal="center"/>
    </xf>
    <xf numFmtId="3" fontId="3" fillId="0" borderId="6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/>
    </xf>
    <xf numFmtId="0" fontId="4" fillId="2" borderId="6" xfId="1" applyFont="1" applyFill="1" applyBorder="1" applyAlignment="1" applyProtection="1">
      <alignment horizontal="center" wrapText="1"/>
    </xf>
    <xf numFmtId="0" fontId="4" fillId="2" borderId="2" xfId="1" applyFont="1" applyFill="1" applyBorder="1" applyAlignment="1" applyProtection="1">
      <alignment horizontal="center" wrapText="1"/>
    </xf>
    <xf numFmtId="0" fontId="9" fillId="8" borderId="4" xfId="0" applyFont="1" applyFill="1" applyBorder="1" applyAlignment="1">
      <alignment horizontal="center" wrapText="1"/>
    </xf>
    <xf numFmtId="0" fontId="9" fillId="8" borderId="7" xfId="0" applyFont="1" applyFill="1" applyBorder="1" applyAlignment="1">
      <alignment horizontal="center" wrapText="1"/>
    </xf>
    <xf numFmtId="0" fontId="9" fillId="8" borderId="5" xfId="0" applyFont="1" applyFill="1" applyBorder="1" applyAlignment="1">
      <alignment horizontal="center" wrapText="1"/>
    </xf>
    <xf numFmtId="0" fontId="9" fillId="9" borderId="4" xfId="1" applyFont="1" applyFill="1" applyBorder="1" applyAlignment="1">
      <alignment horizontal="center" wrapText="1"/>
    </xf>
    <xf numFmtId="0" fontId="9" fillId="9" borderId="8" xfId="1" applyFont="1" applyFill="1" applyBorder="1" applyAlignment="1">
      <alignment horizontal="center" wrapText="1"/>
    </xf>
    <xf numFmtId="0" fontId="9" fillId="9" borderId="4" xfId="1" applyFont="1" applyFill="1" applyBorder="1" applyAlignment="1">
      <alignment horizontal="center"/>
    </xf>
    <xf numFmtId="0" fontId="9" fillId="9" borderId="5" xfId="1" applyFont="1" applyFill="1" applyBorder="1" applyAlignment="1">
      <alignment horizontal="center"/>
    </xf>
    <xf numFmtId="0" fontId="9" fillId="9" borderId="5" xfId="1" applyFont="1" applyFill="1" applyBorder="1" applyAlignment="1">
      <alignment horizontal="center" wrapText="1"/>
    </xf>
    <xf numFmtId="0" fontId="9" fillId="5" borderId="3" xfId="1" applyFont="1" applyFill="1" applyBorder="1" applyAlignment="1">
      <alignment horizontal="center" wrapText="1"/>
    </xf>
    <xf numFmtId="0" fontId="9" fillId="5" borderId="6" xfId="1" applyFont="1" applyFill="1" applyBorder="1" applyAlignment="1">
      <alignment horizontal="center" wrapText="1"/>
    </xf>
    <xf numFmtId="0" fontId="9" fillId="5" borderId="2" xfId="1" applyFont="1" applyFill="1" applyBorder="1" applyAlignment="1">
      <alignment horizontal="center" wrapText="1"/>
    </xf>
    <xf numFmtId="0" fontId="9" fillId="6" borderId="3" xfId="1" applyFont="1" applyFill="1" applyBorder="1" applyAlignment="1">
      <alignment horizontal="center"/>
    </xf>
    <xf numFmtId="0" fontId="9" fillId="6" borderId="6" xfId="1" applyFont="1" applyFill="1" applyBorder="1" applyAlignment="1">
      <alignment horizontal="center"/>
    </xf>
    <xf numFmtId="0" fontId="9" fillId="7" borderId="3" xfId="1" applyFont="1" applyFill="1" applyBorder="1" applyAlignment="1">
      <alignment horizontal="center"/>
    </xf>
    <xf numFmtId="0" fontId="9" fillId="7" borderId="6" xfId="1" applyFont="1" applyFill="1" applyBorder="1" applyAlignment="1">
      <alignment horizontal="center"/>
    </xf>
    <xf numFmtId="0" fontId="9" fillId="11" borderId="1" xfId="1" applyFont="1" applyFill="1" applyBorder="1" applyAlignment="1">
      <alignment horizontal="center" wrapText="1"/>
    </xf>
    <xf numFmtId="0" fontId="9" fillId="10" borderId="1" xfId="1" applyFont="1" applyFill="1" applyBorder="1" applyAlignment="1">
      <alignment horizontal="center" wrapText="1"/>
    </xf>
    <xf numFmtId="0" fontId="9" fillId="8" borderId="1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</cellXfs>
  <cellStyles count="15">
    <cellStyle name="Normal" xfId="0" builtinId="0"/>
    <cellStyle name="Normal 2" xfId="1"/>
    <cellStyle name="Normal 2 2" xfId="2"/>
    <cellStyle name="Porcentagem 2" xfId="3"/>
    <cellStyle name="Porcentagem 2 2" xfId="10"/>
    <cellStyle name="Porcentagem 3" xfId="11"/>
    <cellStyle name="Separador de milhares" xfId="14" builtinId="3"/>
    <cellStyle name="Separador de milhares 2" xfId="6"/>
    <cellStyle name="Separador de milhares 2 2" xfId="7"/>
    <cellStyle name="Vírgula 2" xfId="4"/>
    <cellStyle name="Vírgula 2 2" xfId="8"/>
    <cellStyle name="Vírgula 2 2 2" xfId="12"/>
    <cellStyle name="Vírgula 3" xfId="5"/>
    <cellStyle name="Vírgula 3 2" xfId="13"/>
    <cellStyle name="Vírgula 4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christiane.santos\AppData\Local\Microsoft\Windows\Temporary%20Internet%20Files\Content.Outlook\J2T7352O\Planilha%20dos%20Servicos%20-%20Xanxere%20(3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AÇÕES_BÁSICAS"/>
      <sheetName val="PRÉ-NATAL_FÍSICO"/>
      <sheetName val="ANALISE_SUFICIENCIA_GCE"/>
      <sheetName val="ANÁLISE_PARTO_NASCIMENTO_ATSM"/>
      <sheetName val="LISTAS"/>
    </sheetNames>
    <sheetDataSet>
      <sheetData sheetId="0" refreshError="1"/>
      <sheetData sheetId="1" refreshError="1"/>
      <sheetData sheetId="2" refreshError="1"/>
      <sheetData sheetId="3" refreshError="1">
        <row r="10">
          <cell r="C10">
            <v>2411393</v>
          </cell>
          <cell r="D10" t="str">
            <v>HOSPITAL REGIONAL SAO PAULO ASSEC</v>
          </cell>
          <cell r="E10" t="str">
            <v>PRIVADA</v>
          </cell>
          <cell r="F10" t="str">
            <v>DUPLA</v>
          </cell>
          <cell r="G10" t="str">
            <v>ENTIDADE BENEFICENTE SEM FINS LUCRATIVOS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cnes.datasus.gov.br/Exibe_Ficha_Estabelecimento.asp?VCo_Unidade=4202006854729&amp;VListar=1&amp;VEstado=42&amp;VMun=" TargetMode="External"/><Relationship Id="rId3" Type="http://schemas.openxmlformats.org/officeDocument/2006/relationships/hyperlink" Target="http://cnes.datasus.gov.br/Exibe_Ficha_Estabelecimento.asp?VCo_Unidade=4202402558254&amp;VListar=1&amp;VEstado=42&amp;VMun=" TargetMode="External"/><Relationship Id="rId7" Type="http://schemas.openxmlformats.org/officeDocument/2006/relationships/hyperlink" Target="http://cnes.datasus.gov.br/Exibe_Ficha_Estabelecimento.asp?VCo_Unidade=4208202744937&amp;VListar=1&amp;VEstado=42&amp;VMun=" TargetMode="External"/><Relationship Id="rId2" Type="http://schemas.openxmlformats.org/officeDocument/2006/relationships/hyperlink" Target="http://cnes.datasus.gov.br/Exibe_Ficha_Estabelecimento.asp?VCo_Unidade=4202902522411&amp;VListar=1&amp;VEstado=42&amp;VMun=" TargetMode="External"/><Relationship Id="rId1" Type="http://schemas.openxmlformats.org/officeDocument/2006/relationships/hyperlink" Target="http://cnes.datasus.gov.br/Exibe_Ficha_Estabelecimento.asp?VCo_Unidade=4204202537788&amp;VListar=1&amp;VEstado=42&amp;VMun=" TargetMode="External"/><Relationship Id="rId6" Type="http://schemas.openxmlformats.org/officeDocument/2006/relationships/hyperlink" Target="http://cnes.datasus.gov.br/Exibe_Ficha_Estabelecimento.asp?VCo_Unidade=4202402558246&amp;VListar=1&amp;VEstado=42&amp;VMun=" TargetMode="External"/><Relationship Id="rId5" Type="http://schemas.openxmlformats.org/officeDocument/2006/relationships/hyperlink" Target="http://cnes.datasus.gov.br/Exibe_Ficha_Estabelecimento.asp?VCo_Unidade=4202402558254&amp;VListar=1&amp;VEstado=42&amp;VMun=" TargetMode="External"/><Relationship Id="rId4" Type="http://schemas.openxmlformats.org/officeDocument/2006/relationships/hyperlink" Target="http://cnes.datasus.gov.br/Exibe_Ficha_Estabelecimento.asp?VCo_Unidade=4214802568713&amp;VListar=1&amp;VEstado=42&amp;VMun=" TargetMode="External"/><Relationship Id="rId9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cnes.datasus.gov.br/Exibe_Ficha_Estabelecimento.asp?VCo_Unidade=4202402558254&amp;VListar=1&amp;VEstado=42&amp;VMun=" TargetMode="External"/><Relationship Id="rId2" Type="http://schemas.openxmlformats.org/officeDocument/2006/relationships/hyperlink" Target="http://cnes.datasus.gov.br/Exibe_Ficha_Estabelecimento.asp?VCo_Unidade=4202902522411&amp;VListar=1&amp;VEstado=42&amp;VMun=" TargetMode="External"/><Relationship Id="rId1" Type="http://schemas.openxmlformats.org/officeDocument/2006/relationships/hyperlink" Target="http://cnes.datasus.gov.br/Exibe_Ficha_Estabelecimento.asp?VCo_Unidade=4204202537788&amp;VListar=1&amp;VEstado=42&amp;VMun=" TargetMode="External"/><Relationship Id="rId6" Type="http://schemas.openxmlformats.org/officeDocument/2006/relationships/hyperlink" Target="http://cnes.datasus.gov.br/Exibe_Ficha_Estabelecimento.asp?VCo_Unidade=4202402558246&amp;VListar=1&amp;VEstado=42&amp;VMun=" TargetMode="External"/><Relationship Id="rId5" Type="http://schemas.openxmlformats.org/officeDocument/2006/relationships/hyperlink" Target="http://cnes.datasus.gov.br/Exibe_Ficha_Estabelecimento.asp?VCo_Unidade=4202402558254&amp;VListar=1&amp;VEstado=42&amp;VMun=" TargetMode="External"/><Relationship Id="rId4" Type="http://schemas.openxmlformats.org/officeDocument/2006/relationships/hyperlink" Target="http://cnes.datasus.gov.br/Exibe_Ficha_Estabelecimento.asp?VCo_Unidade=4214802568713&amp;VListar=1&amp;VEstado=42&amp;VMun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4"/>
  <dimension ref="A2:C14"/>
  <sheetViews>
    <sheetView workbookViewId="0">
      <selection activeCell="A2" sqref="A2:A5"/>
    </sheetView>
  </sheetViews>
  <sheetFormatPr defaultRowHeight="15"/>
  <cols>
    <col min="1" max="1" width="11.7109375" customWidth="1"/>
    <col min="2" max="2" width="13.7109375" customWidth="1"/>
    <col min="3" max="3" width="36.28515625" customWidth="1"/>
  </cols>
  <sheetData>
    <row r="2" spans="1:3">
      <c r="A2" t="s">
        <v>13</v>
      </c>
      <c r="B2" t="s">
        <v>13</v>
      </c>
      <c r="C2" t="s">
        <v>20</v>
      </c>
    </row>
    <row r="3" spans="1:3">
      <c r="A3" t="s">
        <v>15</v>
      </c>
      <c r="B3" t="s">
        <v>14</v>
      </c>
      <c r="C3" t="s">
        <v>21</v>
      </c>
    </row>
    <row r="4" spans="1:3">
      <c r="A4" t="s">
        <v>14</v>
      </c>
      <c r="B4" t="s">
        <v>16</v>
      </c>
      <c r="C4" t="s">
        <v>22</v>
      </c>
    </row>
    <row r="5" spans="1:3">
      <c r="A5" t="s">
        <v>17</v>
      </c>
      <c r="C5" t="s">
        <v>23</v>
      </c>
    </row>
    <row r="6" spans="1:3">
      <c r="C6" t="s">
        <v>24</v>
      </c>
    </row>
    <row r="7" spans="1:3">
      <c r="C7" t="s">
        <v>25</v>
      </c>
    </row>
    <row r="8" spans="1:3">
      <c r="C8" t="s">
        <v>26</v>
      </c>
    </row>
    <row r="9" spans="1:3">
      <c r="C9" t="s">
        <v>27</v>
      </c>
    </row>
    <row r="10" spans="1:3">
      <c r="C10" t="s">
        <v>28</v>
      </c>
    </row>
    <row r="11" spans="1:3">
      <c r="C11" t="s">
        <v>29</v>
      </c>
    </row>
    <row r="12" spans="1:3">
      <c r="C12" t="s">
        <v>30</v>
      </c>
    </row>
    <row r="13" spans="1:3">
      <c r="C13" t="s">
        <v>31</v>
      </c>
    </row>
    <row r="14" spans="1:3">
      <c r="C14" t="s">
        <v>32</v>
      </c>
    </row>
  </sheetData>
  <phoneticPr fontId="6" type="noConversion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H61"/>
  <sheetViews>
    <sheetView showGridLines="0" tabSelected="1" workbookViewId="0">
      <pane ySplit="2" topLeftCell="A3" activePane="bottomLeft" state="frozen"/>
      <selection activeCell="Y1" sqref="Y1"/>
      <selection pane="bottomLeft" activeCell="A8" sqref="A8"/>
    </sheetView>
  </sheetViews>
  <sheetFormatPr defaultColWidth="21" defaultRowHeight="12"/>
  <cols>
    <col min="1" max="1" width="21" style="3"/>
    <col min="2" max="2" width="21.140625" style="3" customWidth="1"/>
    <col min="3" max="4" width="17.7109375" style="3" customWidth="1"/>
    <col min="5" max="5" width="10.7109375" style="3" customWidth="1"/>
    <col min="6" max="6" width="23.7109375" style="3" customWidth="1"/>
    <col min="7" max="8" width="13.140625" style="3" customWidth="1"/>
    <col min="9" max="9" width="21" style="3"/>
    <col min="10" max="10" width="7.7109375" style="37" customWidth="1"/>
    <col min="11" max="11" width="21" style="3"/>
    <col min="12" max="12" width="8.5703125" style="37" customWidth="1"/>
    <col min="13" max="13" width="21" style="3"/>
    <col min="14" max="14" width="9.42578125" style="37" customWidth="1"/>
    <col min="15" max="15" width="21" style="3"/>
    <col min="16" max="16" width="8.28515625" style="37" customWidth="1"/>
    <col min="17" max="17" width="21" style="3"/>
    <col min="18" max="18" width="7.7109375" style="37" customWidth="1"/>
    <col min="19" max="19" width="21" style="3"/>
    <col min="20" max="20" width="6.42578125" style="37" customWidth="1"/>
    <col min="21" max="21" width="21" style="3"/>
    <col min="22" max="22" width="8.28515625" style="37" customWidth="1"/>
    <col min="23" max="23" width="21" style="3"/>
    <col min="24" max="24" width="9" style="37" customWidth="1"/>
    <col min="25" max="25" width="21" style="3"/>
    <col min="26" max="26" width="8.140625" style="37" customWidth="1"/>
    <col min="27" max="27" width="21" style="3"/>
    <col min="28" max="28" width="9.140625" style="37" customWidth="1"/>
    <col min="29" max="29" width="21" style="3"/>
    <col min="30" max="30" width="9.28515625" style="37" customWidth="1"/>
    <col min="31" max="31" width="21" style="3"/>
    <col min="32" max="32" width="9.5703125" style="37" customWidth="1"/>
    <col min="33" max="33" width="21" style="3"/>
    <col min="34" max="34" width="9" style="37" customWidth="1"/>
    <col min="35" max="35" width="21" style="3"/>
    <col min="36" max="36" width="8.5703125" style="37" customWidth="1"/>
    <col min="37" max="37" width="21" style="3"/>
    <col min="38" max="38" width="8" style="37" customWidth="1"/>
    <col min="39" max="39" width="21" style="3"/>
    <col min="40" max="40" width="8.140625" style="37" customWidth="1"/>
    <col min="41" max="41" width="21" style="3"/>
    <col min="42" max="42" width="9.28515625" style="37" customWidth="1"/>
    <col min="43" max="43" width="21" style="3"/>
    <col min="44" max="44" width="11.42578125" style="37" customWidth="1"/>
    <col min="45" max="45" width="21" style="3"/>
    <col min="46" max="46" width="7.7109375" style="37" customWidth="1"/>
    <col min="47" max="47" width="21" style="3"/>
    <col min="48" max="48" width="8.140625" style="37" customWidth="1"/>
    <col min="49" max="49" width="21" style="3"/>
    <col min="50" max="50" width="7.5703125" style="37" customWidth="1"/>
    <col min="51" max="51" width="21" style="3"/>
    <col min="52" max="52" width="7.7109375" style="37" customWidth="1"/>
    <col min="53" max="53" width="21" style="3"/>
    <col min="54" max="54" width="7.42578125" style="37" customWidth="1"/>
    <col min="55" max="55" width="21" style="3"/>
    <col min="56" max="56" width="7.42578125" style="37" customWidth="1"/>
    <col min="57" max="57" width="21" style="3"/>
    <col min="58" max="58" width="22.42578125" style="3" customWidth="1"/>
    <col min="59" max="16384" width="21" style="3"/>
  </cols>
  <sheetData>
    <row r="1" spans="1:60" ht="15" customHeight="1">
      <c r="A1" s="63"/>
      <c r="B1" s="88" t="s">
        <v>19</v>
      </c>
      <c r="C1" s="89"/>
      <c r="D1" s="89"/>
      <c r="E1" s="89"/>
      <c r="F1" s="89"/>
      <c r="G1" s="89"/>
      <c r="H1" s="89"/>
      <c r="I1" s="90"/>
      <c r="J1" s="91" t="s">
        <v>35</v>
      </c>
      <c r="K1" s="92"/>
      <c r="L1" s="92"/>
      <c r="M1" s="92"/>
      <c r="N1" s="93" t="s">
        <v>18</v>
      </c>
      <c r="O1" s="94"/>
      <c r="P1" s="94"/>
      <c r="Q1" s="94"/>
      <c r="R1" s="91" t="s">
        <v>7</v>
      </c>
      <c r="S1" s="92"/>
      <c r="T1" s="92"/>
      <c r="U1" s="92"/>
      <c r="V1" s="92"/>
      <c r="W1" s="92"/>
      <c r="X1" s="93" t="s">
        <v>8</v>
      </c>
      <c r="Y1" s="94"/>
      <c r="Z1" s="94"/>
      <c r="AA1" s="94"/>
      <c r="AB1" s="94"/>
      <c r="AC1" s="94"/>
      <c r="AD1" s="91" t="s">
        <v>9</v>
      </c>
      <c r="AE1" s="92"/>
      <c r="AF1" s="92"/>
      <c r="AG1" s="92"/>
      <c r="AH1" s="92"/>
      <c r="AI1" s="92"/>
      <c r="AJ1" s="93" t="s">
        <v>10</v>
      </c>
      <c r="AK1" s="94"/>
      <c r="AL1" s="94"/>
      <c r="AM1" s="94"/>
      <c r="AN1" s="94"/>
      <c r="AO1" s="94"/>
      <c r="AP1" s="91" t="s">
        <v>11</v>
      </c>
      <c r="AQ1" s="92"/>
      <c r="AR1" s="92"/>
      <c r="AS1" s="92"/>
      <c r="AT1" s="92"/>
      <c r="AU1" s="92"/>
      <c r="AV1" s="93" t="s">
        <v>12</v>
      </c>
      <c r="AW1" s="94"/>
      <c r="AX1" s="94"/>
      <c r="AY1" s="94"/>
      <c r="AZ1" s="94"/>
      <c r="BA1" s="94"/>
      <c r="BB1" s="91" t="s">
        <v>33</v>
      </c>
      <c r="BC1" s="92"/>
      <c r="BD1" s="92"/>
      <c r="BE1" s="92"/>
      <c r="BF1" s="80" t="s">
        <v>36</v>
      </c>
      <c r="BG1" s="1"/>
      <c r="BH1" s="2"/>
    </row>
    <row r="2" spans="1:60" ht="27" customHeight="1">
      <c r="A2" s="64"/>
      <c r="B2" s="83" t="s">
        <v>0</v>
      </c>
      <c r="C2" s="85" t="s">
        <v>1</v>
      </c>
      <c r="D2" s="50" t="s">
        <v>42</v>
      </c>
      <c r="E2" s="85" t="s">
        <v>2</v>
      </c>
      <c r="F2" s="85" t="s">
        <v>3</v>
      </c>
      <c r="G2" s="83" t="s">
        <v>4</v>
      </c>
      <c r="H2" s="83" t="s">
        <v>5</v>
      </c>
      <c r="I2" s="83" t="s">
        <v>6</v>
      </c>
      <c r="J2" s="96" t="s">
        <v>37</v>
      </c>
      <c r="K2" s="96"/>
      <c r="L2" s="96" t="s">
        <v>34</v>
      </c>
      <c r="M2" s="96"/>
      <c r="N2" s="95" t="s">
        <v>37</v>
      </c>
      <c r="O2" s="95"/>
      <c r="P2" s="95" t="s">
        <v>34</v>
      </c>
      <c r="Q2" s="95"/>
      <c r="R2" s="96" t="s">
        <v>38</v>
      </c>
      <c r="S2" s="96"/>
      <c r="T2" s="96" t="s">
        <v>39</v>
      </c>
      <c r="U2" s="96"/>
      <c r="V2" s="96" t="s">
        <v>34</v>
      </c>
      <c r="W2" s="96"/>
      <c r="X2" s="95" t="s">
        <v>38</v>
      </c>
      <c r="Y2" s="95"/>
      <c r="Z2" s="95" t="s">
        <v>39</v>
      </c>
      <c r="AA2" s="95"/>
      <c r="AB2" s="95" t="s">
        <v>34</v>
      </c>
      <c r="AC2" s="95"/>
      <c r="AD2" s="96" t="s">
        <v>38</v>
      </c>
      <c r="AE2" s="96"/>
      <c r="AF2" s="96" t="s">
        <v>39</v>
      </c>
      <c r="AG2" s="96"/>
      <c r="AH2" s="96" t="s">
        <v>34</v>
      </c>
      <c r="AI2" s="96"/>
      <c r="AJ2" s="95" t="s">
        <v>38</v>
      </c>
      <c r="AK2" s="95"/>
      <c r="AL2" s="95" t="s">
        <v>39</v>
      </c>
      <c r="AM2" s="95"/>
      <c r="AN2" s="95" t="s">
        <v>34</v>
      </c>
      <c r="AO2" s="95"/>
      <c r="AP2" s="96" t="s">
        <v>38</v>
      </c>
      <c r="AQ2" s="96"/>
      <c r="AR2" s="96" t="s">
        <v>39</v>
      </c>
      <c r="AS2" s="96"/>
      <c r="AT2" s="96" t="s">
        <v>34</v>
      </c>
      <c r="AU2" s="96"/>
      <c r="AV2" s="95" t="s">
        <v>38</v>
      </c>
      <c r="AW2" s="95"/>
      <c r="AX2" s="95" t="s">
        <v>39</v>
      </c>
      <c r="AY2" s="95"/>
      <c r="AZ2" s="95" t="s">
        <v>34</v>
      </c>
      <c r="BA2" s="95"/>
      <c r="BB2" s="96" t="s">
        <v>38</v>
      </c>
      <c r="BC2" s="96"/>
      <c r="BD2" s="96" t="s">
        <v>34</v>
      </c>
      <c r="BE2" s="96"/>
      <c r="BF2" s="81"/>
      <c r="BG2" s="1"/>
      <c r="BH2" s="2"/>
    </row>
    <row r="3" spans="1:60" ht="24">
      <c r="A3" s="65" t="s">
        <v>112</v>
      </c>
      <c r="B3" s="84"/>
      <c r="C3" s="86"/>
      <c r="D3" s="51"/>
      <c r="E3" s="86"/>
      <c r="F3" s="86"/>
      <c r="G3" s="87"/>
      <c r="H3" s="87"/>
      <c r="I3" s="87"/>
      <c r="J3" s="4" t="s">
        <v>40</v>
      </c>
      <c r="K3" s="5" t="s">
        <v>41</v>
      </c>
      <c r="L3" s="6" t="s">
        <v>40</v>
      </c>
      <c r="M3" s="5" t="s">
        <v>41</v>
      </c>
      <c r="N3" s="7" t="s">
        <v>40</v>
      </c>
      <c r="O3" s="8" t="s">
        <v>41</v>
      </c>
      <c r="P3" s="9" t="s">
        <v>40</v>
      </c>
      <c r="Q3" s="8" t="s">
        <v>41</v>
      </c>
      <c r="R3" s="6" t="s">
        <v>40</v>
      </c>
      <c r="S3" s="5" t="s">
        <v>41</v>
      </c>
      <c r="T3" s="6" t="s">
        <v>40</v>
      </c>
      <c r="U3" s="5" t="s">
        <v>41</v>
      </c>
      <c r="V3" s="6" t="s">
        <v>40</v>
      </c>
      <c r="W3" s="5" t="s">
        <v>41</v>
      </c>
      <c r="X3" s="10" t="s">
        <v>40</v>
      </c>
      <c r="Y3" s="8" t="s">
        <v>41</v>
      </c>
      <c r="Z3" s="9" t="s">
        <v>40</v>
      </c>
      <c r="AA3" s="8" t="s">
        <v>41</v>
      </c>
      <c r="AB3" s="9" t="s">
        <v>40</v>
      </c>
      <c r="AC3" s="8" t="s">
        <v>41</v>
      </c>
      <c r="AD3" s="6" t="s">
        <v>40</v>
      </c>
      <c r="AE3" s="5" t="s">
        <v>41</v>
      </c>
      <c r="AF3" s="6" t="s">
        <v>40</v>
      </c>
      <c r="AG3" s="5" t="s">
        <v>41</v>
      </c>
      <c r="AH3" s="6" t="s">
        <v>40</v>
      </c>
      <c r="AI3" s="5" t="s">
        <v>41</v>
      </c>
      <c r="AJ3" s="10" t="s">
        <v>40</v>
      </c>
      <c r="AK3" s="8" t="s">
        <v>41</v>
      </c>
      <c r="AL3" s="9" t="s">
        <v>40</v>
      </c>
      <c r="AM3" s="8" t="s">
        <v>41</v>
      </c>
      <c r="AN3" s="9" t="s">
        <v>40</v>
      </c>
      <c r="AO3" s="8" t="s">
        <v>41</v>
      </c>
      <c r="AP3" s="6" t="s">
        <v>40</v>
      </c>
      <c r="AQ3" s="5" t="s">
        <v>41</v>
      </c>
      <c r="AR3" s="6" t="s">
        <v>40</v>
      </c>
      <c r="AS3" s="5" t="s">
        <v>41</v>
      </c>
      <c r="AT3" s="6" t="s">
        <v>40</v>
      </c>
      <c r="AU3" s="5" t="s">
        <v>41</v>
      </c>
      <c r="AV3" s="10" t="s">
        <v>40</v>
      </c>
      <c r="AW3" s="8" t="s">
        <v>41</v>
      </c>
      <c r="AX3" s="9" t="s">
        <v>40</v>
      </c>
      <c r="AY3" s="8" t="s">
        <v>41</v>
      </c>
      <c r="AZ3" s="9" t="s">
        <v>40</v>
      </c>
      <c r="BA3" s="8" t="s">
        <v>41</v>
      </c>
      <c r="BB3" s="6" t="s">
        <v>40</v>
      </c>
      <c r="BC3" s="5" t="s">
        <v>41</v>
      </c>
      <c r="BD3" s="6" t="s">
        <v>40</v>
      </c>
      <c r="BE3" s="5" t="s">
        <v>41</v>
      </c>
      <c r="BF3" s="82"/>
      <c r="BG3" s="1"/>
      <c r="BH3" s="2"/>
    </row>
    <row r="4" spans="1:60" ht="36">
      <c r="A4" s="54" t="s">
        <v>114</v>
      </c>
      <c r="B4" s="54" t="s">
        <v>46</v>
      </c>
      <c r="C4" s="28" t="s">
        <v>47</v>
      </c>
      <c r="D4" s="11">
        <v>421870</v>
      </c>
      <c r="E4" s="40">
        <v>2491710</v>
      </c>
      <c r="F4" s="12" t="s">
        <v>48</v>
      </c>
      <c r="G4" s="13" t="s">
        <v>45</v>
      </c>
      <c r="H4" s="71" t="s">
        <v>49</v>
      </c>
      <c r="I4" s="14" t="s">
        <v>30</v>
      </c>
      <c r="J4" s="15">
        <v>0</v>
      </c>
      <c r="K4" s="16">
        <f t="shared" ref="K4:K20" si="0">J4*80000*12</f>
        <v>0</v>
      </c>
      <c r="L4" s="17">
        <f t="shared" ref="L4:L20" si="1">J4</f>
        <v>0</v>
      </c>
      <c r="M4" s="18">
        <f>K4</f>
        <v>0</v>
      </c>
      <c r="N4" s="19">
        <v>1</v>
      </c>
      <c r="O4" s="20">
        <f t="shared" ref="O4:O20" si="2">N4*60000*12</f>
        <v>720000</v>
      </c>
      <c r="P4" s="21">
        <f t="shared" ref="P4:Q20" si="3">N4</f>
        <v>1</v>
      </c>
      <c r="Q4" s="22">
        <f t="shared" si="3"/>
        <v>720000</v>
      </c>
      <c r="R4" s="15">
        <v>0</v>
      </c>
      <c r="S4" s="16">
        <f>R4*480*365*0.85</f>
        <v>0</v>
      </c>
      <c r="T4" s="15">
        <v>10</v>
      </c>
      <c r="U4" s="16">
        <f t="shared" ref="U4:U20" si="4">T4*(480-260)*365*0.85</f>
        <v>682550</v>
      </c>
      <c r="V4" s="17">
        <f t="shared" ref="V4:V20" si="5">R4+T4</f>
        <v>10</v>
      </c>
      <c r="W4" s="18">
        <f>U4+S4</f>
        <v>682550</v>
      </c>
      <c r="X4" s="19">
        <v>0</v>
      </c>
      <c r="Y4" s="20">
        <f t="shared" ref="Y4:Y20" si="6">X4*800*365*0.9</f>
        <v>0</v>
      </c>
      <c r="Z4" s="19">
        <v>3</v>
      </c>
      <c r="AA4" s="20">
        <f t="shared" ref="AA4:AA31" si="7">Z4*(800-478.72)*365*0.9</f>
        <v>316621.44</v>
      </c>
      <c r="AB4" s="21">
        <f t="shared" ref="AB4:AC20" si="8">Z4+X4</f>
        <v>3</v>
      </c>
      <c r="AC4" s="22">
        <f t="shared" si="8"/>
        <v>316621.44</v>
      </c>
      <c r="AD4" s="15">
        <v>0</v>
      </c>
      <c r="AE4" s="16">
        <f t="shared" ref="AE4:AE18" si="9">AD4*800*365*0.9</f>
        <v>0</v>
      </c>
      <c r="AF4" s="15">
        <v>0</v>
      </c>
      <c r="AG4" s="16">
        <f t="shared" ref="AG4:AG18" si="10">AF4*(800-508.63)*365*0.9</f>
        <v>0</v>
      </c>
      <c r="AH4" s="17">
        <f t="shared" ref="AH4:AI18" si="11">AF4+AD4</f>
        <v>0</v>
      </c>
      <c r="AI4" s="18">
        <f t="shared" si="11"/>
        <v>0</v>
      </c>
      <c r="AJ4" s="19">
        <v>0</v>
      </c>
      <c r="AK4" s="20">
        <f>AJ4*800*365*0.9</f>
        <v>0</v>
      </c>
      <c r="AL4" s="19">
        <v>0</v>
      </c>
      <c r="AM4" s="20">
        <f t="shared" ref="AM4:AM20" si="12">AL4*(800-478.72)*365*0.9</f>
        <v>0</v>
      </c>
      <c r="AN4" s="21">
        <f>AJ4+AL4</f>
        <v>0</v>
      </c>
      <c r="AO4" s="22">
        <f t="shared" ref="AO4:AO20" si="13">AM4+AK4</f>
        <v>0</v>
      </c>
      <c r="AP4" s="15">
        <v>0</v>
      </c>
      <c r="AQ4" s="16">
        <f t="shared" ref="AQ4:AQ20" si="14">AP4*800*365*0.9</f>
        <v>0</v>
      </c>
      <c r="AR4" s="15">
        <v>7</v>
      </c>
      <c r="AS4" s="16">
        <f t="shared" ref="AS4:AS20" si="15">AR4*(800-508.63)*0.9*365</f>
        <v>670005.31500000006</v>
      </c>
      <c r="AT4" s="17">
        <f t="shared" ref="AT4:AU20" si="16">AR4+AP4</f>
        <v>7</v>
      </c>
      <c r="AU4" s="18">
        <f t="shared" si="16"/>
        <v>670005.31500000006</v>
      </c>
      <c r="AV4" s="19">
        <v>7</v>
      </c>
      <c r="AW4" s="20">
        <f>AV4*280*365*0.9</f>
        <v>643860</v>
      </c>
      <c r="AX4" s="19">
        <v>0</v>
      </c>
      <c r="AY4" s="20">
        <f t="shared" ref="AY4:AY31" si="17">AX4*280*0.9*365</f>
        <v>0</v>
      </c>
      <c r="AZ4" s="21">
        <f t="shared" ref="AZ4:BA20" si="18">AX4+AV4</f>
        <v>7</v>
      </c>
      <c r="BA4" s="22">
        <f t="shared" si="18"/>
        <v>643860</v>
      </c>
      <c r="BB4" s="15">
        <v>4</v>
      </c>
      <c r="BC4" s="16">
        <f>BB4*150*365*0.9</f>
        <v>197100</v>
      </c>
      <c r="BD4" s="15">
        <f t="shared" ref="BD4:BE20" si="19">BB4</f>
        <v>4</v>
      </c>
      <c r="BE4" s="16">
        <f t="shared" si="19"/>
        <v>197100</v>
      </c>
      <c r="BF4" s="74">
        <f>SUM(M4+Q4+W4+AC4+AI4+AO4+AU4+BA4+BE4)</f>
        <v>3230136.7549999999</v>
      </c>
      <c r="BG4" s="24"/>
      <c r="BH4" s="25"/>
    </row>
    <row r="5" spans="1:60" ht="36">
      <c r="A5" s="54" t="s">
        <v>115</v>
      </c>
      <c r="B5" s="54" t="s">
        <v>79</v>
      </c>
      <c r="C5" s="27" t="s">
        <v>80</v>
      </c>
      <c r="D5" s="11">
        <v>420200</v>
      </c>
      <c r="E5" s="41">
        <v>6854729</v>
      </c>
      <c r="F5" s="28" t="s">
        <v>82</v>
      </c>
      <c r="G5" s="13" t="s">
        <v>43</v>
      </c>
      <c r="H5" s="72" t="s">
        <v>43</v>
      </c>
      <c r="I5" s="13" t="s">
        <v>20</v>
      </c>
      <c r="J5" s="15">
        <v>1</v>
      </c>
      <c r="K5" s="16">
        <f t="shared" ref="K5:K8" si="20">J5*80000*12</f>
        <v>960000</v>
      </c>
      <c r="L5" s="17">
        <f t="shared" ref="L5:L8" si="21">J5</f>
        <v>1</v>
      </c>
      <c r="M5" s="18">
        <f t="shared" ref="M5:M8" si="22">K5</f>
        <v>960000</v>
      </c>
      <c r="N5" s="19">
        <v>1</v>
      </c>
      <c r="O5" s="20">
        <f t="shared" ref="O5:O8" si="23">N5*60000*12</f>
        <v>720000</v>
      </c>
      <c r="P5" s="21">
        <f t="shared" ref="P5:P8" si="24">N5</f>
        <v>1</v>
      </c>
      <c r="Q5" s="22">
        <f t="shared" ref="Q5:Q8" si="25">O5</f>
        <v>720000</v>
      </c>
      <c r="R5" s="15">
        <v>9</v>
      </c>
      <c r="S5" s="16">
        <f t="shared" ref="S5:S8" si="26">R5*480*365*0.85</f>
        <v>1340280</v>
      </c>
      <c r="T5" s="15"/>
      <c r="U5" s="16">
        <f t="shared" ref="U5:U8" si="27">T5*(480-260)*365*0.85</f>
        <v>0</v>
      </c>
      <c r="V5" s="17">
        <f t="shared" ref="V5:V8" si="28">R5+T5</f>
        <v>9</v>
      </c>
      <c r="W5" s="18">
        <f t="shared" ref="W5:W8" si="29">U5+S5</f>
        <v>1340280</v>
      </c>
      <c r="X5" s="19">
        <v>2</v>
      </c>
      <c r="Y5" s="20">
        <f t="shared" ref="Y5:Y8" si="30">X5*800*365*0.9</f>
        <v>525600</v>
      </c>
      <c r="Z5" s="19">
        <v>0</v>
      </c>
      <c r="AA5" s="20">
        <f t="shared" ref="AA5:AA8" si="31">Z5*(800-478.72)*365*0.9</f>
        <v>0</v>
      </c>
      <c r="AB5" s="21">
        <f t="shared" ref="AB5:AB8" si="32">Z5+X5</f>
        <v>2</v>
      </c>
      <c r="AC5" s="22">
        <f t="shared" ref="AC5:AC8" si="33">AA5+Y5</f>
        <v>525600</v>
      </c>
      <c r="AD5" s="15">
        <v>0</v>
      </c>
      <c r="AE5" s="16">
        <f t="shared" ref="AE5:AE8" si="34">AD5*800*365*0.9</f>
        <v>0</v>
      </c>
      <c r="AF5" s="15">
        <v>0</v>
      </c>
      <c r="AG5" s="16">
        <f t="shared" ref="AG5:AG8" si="35">AF5*(800-508.63)*365*0.9</f>
        <v>0</v>
      </c>
      <c r="AH5" s="17">
        <f t="shared" ref="AH5:AH8" si="36">AF5+AD5</f>
        <v>0</v>
      </c>
      <c r="AI5" s="18">
        <f t="shared" ref="AI5:AI8" si="37">AG5+AE5</f>
        <v>0</v>
      </c>
      <c r="AJ5" s="19">
        <v>6</v>
      </c>
      <c r="AK5" s="20">
        <f t="shared" ref="AK5:AK8" si="38">AJ5*800*365*0.9</f>
        <v>1576800</v>
      </c>
      <c r="AL5" s="19">
        <v>0</v>
      </c>
      <c r="AM5" s="20">
        <f t="shared" ref="AM5:AM8" si="39">AL5*(800-478.72)*365*0.9</f>
        <v>0</v>
      </c>
      <c r="AN5" s="21">
        <f t="shared" ref="AN5:AN8" si="40">AJ5+AL5</f>
        <v>6</v>
      </c>
      <c r="AO5" s="22">
        <f t="shared" ref="AO5:AO8" si="41">AM5+AK5</f>
        <v>1576800</v>
      </c>
      <c r="AP5" s="15">
        <v>0</v>
      </c>
      <c r="AQ5" s="16">
        <f t="shared" ref="AQ5:AQ8" si="42">AP5*800*365*0.9</f>
        <v>0</v>
      </c>
      <c r="AR5" s="15">
        <v>0</v>
      </c>
      <c r="AS5" s="16">
        <f t="shared" ref="AS5:AS8" si="43">AR5*(800-508.63)*0.9*365</f>
        <v>0</v>
      </c>
      <c r="AT5" s="17">
        <f t="shared" ref="AT5:AT8" si="44">AR5+AP5</f>
        <v>0</v>
      </c>
      <c r="AU5" s="18">
        <f t="shared" ref="AU5:AU8" si="45">AS5+AQ5</f>
        <v>0</v>
      </c>
      <c r="AV5" s="19">
        <v>6</v>
      </c>
      <c r="AW5" s="20">
        <f t="shared" ref="AW5:AW8" si="46">AV5*280*365*0.9</f>
        <v>551880</v>
      </c>
      <c r="AX5" s="19">
        <v>0</v>
      </c>
      <c r="AY5" s="20">
        <f t="shared" ref="AY5:AY8" si="47">AX5*280*0.9*365</f>
        <v>0</v>
      </c>
      <c r="AZ5" s="21">
        <f t="shared" ref="AZ5:AZ8" si="48">AX5+AV5</f>
        <v>6</v>
      </c>
      <c r="BA5" s="22">
        <f t="shared" ref="BA5:BA8" si="49">AY5+AW5</f>
        <v>551880</v>
      </c>
      <c r="BB5" s="15">
        <v>3</v>
      </c>
      <c r="BC5" s="16">
        <f t="shared" ref="BC5:BC8" si="50">BB5*150*365*0.9</f>
        <v>147825</v>
      </c>
      <c r="BD5" s="15">
        <f t="shared" ref="BD5:BD8" si="51">BB5</f>
        <v>3</v>
      </c>
      <c r="BE5" s="16">
        <f t="shared" ref="BE5:BE8" si="52">BC5</f>
        <v>147825</v>
      </c>
      <c r="BF5" s="74">
        <f t="shared" ref="BF5:BF8" si="53">SUM(M5+Q5+W5+AC5+AI5+AO5+AU5+BA5+BE5)</f>
        <v>5822385</v>
      </c>
      <c r="BG5" s="24"/>
      <c r="BH5" s="25"/>
    </row>
    <row r="6" spans="1:60" s="45" customFormat="1" ht="26.25" customHeight="1">
      <c r="A6" s="54" t="s">
        <v>116</v>
      </c>
      <c r="B6" s="54" t="s">
        <v>85</v>
      </c>
      <c r="C6" s="27" t="s">
        <v>85</v>
      </c>
      <c r="D6" s="11">
        <v>421950</v>
      </c>
      <c r="E6" s="41">
        <f>[1]ANÁLISE_PARTO_NASCIMENTO_ATSM!C10</f>
        <v>2411393</v>
      </c>
      <c r="F6" s="28" t="str">
        <f>[1]ANÁLISE_PARTO_NASCIMENTO_ATSM!D10</f>
        <v>HOSPITAL REGIONAL SAO PAULO ASSEC</v>
      </c>
      <c r="G6" s="42" t="str">
        <f>[1]ANÁLISE_PARTO_NASCIMENTO_ATSM!E10</f>
        <v>PRIVADA</v>
      </c>
      <c r="H6" s="72" t="str">
        <f>[1]ANÁLISE_PARTO_NASCIMENTO_ATSM!F10</f>
        <v>DUPLA</v>
      </c>
      <c r="I6" s="42" t="str">
        <f>[1]ANÁLISE_PARTO_NASCIMENTO_ATSM!G10</f>
        <v>ENTIDADE BENEFICENTE SEM FINS LUCRATIVOS</v>
      </c>
      <c r="J6" s="15">
        <v>1</v>
      </c>
      <c r="K6" s="16">
        <f t="shared" ref="K6" si="54">J6*80000*12</f>
        <v>960000</v>
      </c>
      <c r="L6" s="17">
        <f t="shared" ref="L6" si="55">J6</f>
        <v>1</v>
      </c>
      <c r="M6" s="18">
        <f t="shared" ref="M6" si="56">K6</f>
        <v>960000</v>
      </c>
      <c r="N6" s="19">
        <v>1</v>
      </c>
      <c r="O6" s="20">
        <f t="shared" ref="O6" si="57">N6*60000*12</f>
        <v>720000</v>
      </c>
      <c r="P6" s="21">
        <f t="shared" ref="P6" si="58">N6</f>
        <v>1</v>
      </c>
      <c r="Q6" s="22">
        <f t="shared" ref="Q6" si="59">O6</f>
        <v>720000</v>
      </c>
      <c r="R6" s="15">
        <v>6</v>
      </c>
      <c r="S6" s="16">
        <f t="shared" si="26"/>
        <v>893520</v>
      </c>
      <c r="T6" s="15"/>
      <c r="U6" s="16">
        <f t="shared" ref="U6" si="60">T6*(480-260)*365*0.85</f>
        <v>0</v>
      </c>
      <c r="V6" s="17">
        <f t="shared" ref="V6" si="61">R6+T6</f>
        <v>6</v>
      </c>
      <c r="W6" s="18">
        <f t="shared" ref="W6" si="62">U6+S6</f>
        <v>893520</v>
      </c>
      <c r="X6" s="19">
        <v>0</v>
      </c>
      <c r="Y6" s="20">
        <f t="shared" ref="Y6" si="63">X6*800*365*0.9</f>
        <v>0</v>
      </c>
      <c r="Z6" s="19">
        <v>2</v>
      </c>
      <c r="AA6" s="20">
        <f t="shared" ref="AA6" si="64">Z6*(800-478.72)*365*0.9</f>
        <v>211080.95999999999</v>
      </c>
      <c r="AB6" s="21">
        <f t="shared" ref="AB6" si="65">Z6+X6</f>
        <v>2</v>
      </c>
      <c r="AC6" s="22">
        <f t="shared" ref="AC6" si="66">AA6+Y6</f>
        <v>211080.95999999999</v>
      </c>
      <c r="AD6" s="15">
        <v>0</v>
      </c>
      <c r="AE6" s="16">
        <f t="shared" ref="AE6" si="67">AD6*800*365*0.9</f>
        <v>0</v>
      </c>
      <c r="AF6" s="15">
        <v>0</v>
      </c>
      <c r="AG6" s="16">
        <f t="shared" ref="AG6" si="68">AF6*(800-508.63)*365*0.9</f>
        <v>0</v>
      </c>
      <c r="AH6" s="17">
        <f t="shared" ref="AH6" si="69">AF6+AD6</f>
        <v>0</v>
      </c>
      <c r="AI6" s="18">
        <f t="shared" ref="AI6" si="70">AG6+AE6</f>
        <v>0</v>
      </c>
      <c r="AJ6" s="19">
        <v>0</v>
      </c>
      <c r="AK6" s="20">
        <f t="shared" si="38"/>
        <v>0</v>
      </c>
      <c r="AL6" s="19">
        <v>8</v>
      </c>
      <c r="AM6" s="20">
        <f t="shared" ref="AM6" si="71">AL6*(800-478.72)*365*0.9</f>
        <v>844323.83999999997</v>
      </c>
      <c r="AN6" s="21">
        <f t="shared" ref="AN6" si="72">AJ6+AL6</f>
        <v>8</v>
      </c>
      <c r="AO6" s="22">
        <f t="shared" ref="AO6" si="73">AM6+AK6</f>
        <v>844323.83999999997</v>
      </c>
      <c r="AP6" s="15">
        <v>0</v>
      </c>
      <c r="AQ6" s="16">
        <f t="shared" ref="AQ6" si="74">AP6*800*365*0.9</f>
        <v>0</v>
      </c>
      <c r="AR6" s="15">
        <v>0</v>
      </c>
      <c r="AS6" s="16">
        <f t="shared" ref="AS6" si="75">AR6*(800-508.63)*0.9*365</f>
        <v>0</v>
      </c>
      <c r="AT6" s="17">
        <f t="shared" ref="AT6" si="76">AR6+AP6</f>
        <v>0</v>
      </c>
      <c r="AU6" s="18">
        <f t="shared" ref="AU6" si="77">AS6+AQ6</f>
        <v>0</v>
      </c>
      <c r="AV6" s="19">
        <v>5</v>
      </c>
      <c r="AW6" s="20">
        <f t="shared" si="46"/>
        <v>459900</v>
      </c>
      <c r="AX6" s="19">
        <v>0</v>
      </c>
      <c r="AY6" s="20">
        <f t="shared" ref="AY6" si="78">AX6*280*0.9*365</f>
        <v>0</v>
      </c>
      <c r="AZ6" s="21">
        <f t="shared" ref="AZ6" si="79">AX6+AV6</f>
        <v>5</v>
      </c>
      <c r="BA6" s="22">
        <f t="shared" ref="BA6" si="80">AY6+AW6</f>
        <v>459900</v>
      </c>
      <c r="BB6" s="15">
        <v>2</v>
      </c>
      <c r="BC6" s="16">
        <f t="shared" si="50"/>
        <v>98550</v>
      </c>
      <c r="BD6" s="15">
        <f t="shared" ref="BD6" si="81">BB6</f>
        <v>2</v>
      </c>
      <c r="BE6" s="16">
        <f t="shared" ref="BE6" si="82">BC6</f>
        <v>98550</v>
      </c>
      <c r="BF6" s="74">
        <f t="shared" ref="BF6" si="83">SUM(M6+Q6+W6+AC6+AI6+AO6+AU6+BA6+BE6)</f>
        <v>4187374.8</v>
      </c>
      <c r="BG6" s="43"/>
      <c r="BH6" s="44"/>
    </row>
    <row r="7" spans="1:60" ht="36">
      <c r="A7" s="54" t="s">
        <v>116</v>
      </c>
      <c r="B7" s="54" t="s">
        <v>117</v>
      </c>
      <c r="C7" s="27" t="s">
        <v>86</v>
      </c>
      <c r="D7" s="11">
        <v>421720</v>
      </c>
      <c r="E7" s="41">
        <v>6683134</v>
      </c>
      <c r="F7" s="28" t="s">
        <v>87</v>
      </c>
      <c r="G7" s="13" t="s">
        <v>45</v>
      </c>
      <c r="H7" s="42" t="s">
        <v>44</v>
      </c>
      <c r="I7" s="13" t="s">
        <v>30</v>
      </c>
      <c r="J7" s="15">
        <v>1</v>
      </c>
      <c r="K7" s="16">
        <f t="shared" si="20"/>
        <v>960000</v>
      </c>
      <c r="L7" s="17">
        <f t="shared" si="21"/>
        <v>1</v>
      </c>
      <c r="M7" s="18">
        <f t="shared" si="22"/>
        <v>960000</v>
      </c>
      <c r="N7" s="19">
        <v>1</v>
      </c>
      <c r="O7" s="20">
        <f t="shared" si="23"/>
        <v>720000</v>
      </c>
      <c r="P7" s="21">
        <f t="shared" si="24"/>
        <v>1</v>
      </c>
      <c r="Q7" s="22">
        <f t="shared" si="25"/>
        <v>720000</v>
      </c>
      <c r="R7" s="15">
        <v>7</v>
      </c>
      <c r="S7" s="16">
        <f t="shared" si="26"/>
        <v>1042440</v>
      </c>
      <c r="T7" s="15"/>
      <c r="U7" s="16">
        <f t="shared" si="27"/>
        <v>0</v>
      </c>
      <c r="V7" s="17">
        <f t="shared" si="28"/>
        <v>7</v>
      </c>
      <c r="W7" s="18">
        <f t="shared" si="29"/>
        <v>1042440</v>
      </c>
      <c r="X7" s="19">
        <v>0</v>
      </c>
      <c r="Y7" s="20">
        <f t="shared" si="30"/>
        <v>0</v>
      </c>
      <c r="Z7" s="19">
        <v>2</v>
      </c>
      <c r="AA7" s="20">
        <f t="shared" si="31"/>
        <v>211080.95999999999</v>
      </c>
      <c r="AB7" s="21">
        <f t="shared" si="32"/>
        <v>2</v>
      </c>
      <c r="AC7" s="22">
        <f t="shared" si="33"/>
        <v>211080.95999999999</v>
      </c>
      <c r="AD7" s="15">
        <v>0</v>
      </c>
      <c r="AE7" s="16">
        <f t="shared" si="34"/>
        <v>0</v>
      </c>
      <c r="AF7" s="15">
        <v>0</v>
      </c>
      <c r="AG7" s="16">
        <f t="shared" si="35"/>
        <v>0</v>
      </c>
      <c r="AH7" s="17">
        <f t="shared" si="36"/>
        <v>0</v>
      </c>
      <c r="AI7" s="18">
        <f t="shared" si="37"/>
        <v>0</v>
      </c>
      <c r="AJ7" s="19">
        <v>0</v>
      </c>
      <c r="AK7" s="20">
        <f t="shared" si="38"/>
        <v>0</v>
      </c>
      <c r="AL7" s="19">
        <v>0</v>
      </c>
      <c r="AM7" s="20">
        <f t="shared" si="39"/>
        <v>0</v>
      </c>
      <c r="AN7" s="21">
        <f t="shared" si="40"/>
        <v>0</v>
      </c>
      <c r="AO7" s="22">
        <f t="shared" si="41"/>
        <v>0</v>
      </c>
      <c r="AP7" s="15">
        <v>0</v>
      </c>
      <c r="AQ7" s="16">
        <f t="shared" si="42"/>
        <v>0</v>
      </c>
      <c r="AR7" s="15">
        <v>0</v>
      </c>
      <c r="AS7" s="16">
        <f t="shared" si="43"/>
        <v>0</v>
      </c>
      <c r="AT7" s="17">
        <f t="shared" si="44"/>
        <v>0</v>
      </c>
      <c r="AU7" s="18">
        <f t="shared" si="45"/>
        <v>0</v>
      </c>
      <c r="AV7" s="19">
        <v>5</v>
      </c>
      <c r="AW7" s="20">
        <f t="shared" si="46"/>
        <v>459900</v>
      </c>
      <c r="AX7" s="19">
        <v>0</v>
      </c>
      <c r="AY7" s="20">
        <f t="shared" si="47"/>
        <v>0</v>
      </c>
      <c r="AZ7" s="21">
        <f t="shared" si="48"/>
        <v>5</v>
      </c>
      <c r="BA7" s="22">
        <f t="shared" si="49"/>
        <v>459900</v>
      </c>
      <c r="BB7" s="15">
        <v>3</v>
      </c>
      <c r="BC7" s="16">
        <f t="shared" si="50"/>
        <v>147825</v>
      </c>
      <c r="BD7" s="15">
        <f t="shared" si="51"/>
        <v>3</v>
      </c>
      <c r="BE7" s="16">
        <f t="shared" si="52"/>
        <v>147825</v>
      </c>
      <c r="BF7" s="74">
        <f t="shared" si="53"/>
        <v>3541245.96</v>
      </c>
      <c r="BG7" s="24"/>
      <c r="BH7" s="25"/>
    </row>
    <row r="8" spans="1:60" ht="36">
      <c r="A8" s="54" t="s">
        <v>115</v>
      </c>
      <c r="B8" s="54" t="s">
        <v>79</v>
      </c>
      <c r="C8" s="27" t="s">
        <v>81</v>
      </c>
      <c r="D8" s="11">
        <v>420820</v>
      </c>
      <c r="E8" s="41">
        <v>2522691</v>
      </c>
      <c r="F8" s="28" t="s">
        <v>83</v>
      </c>
      <c r="G8" s="13" t="s">
        <v>78</v>
      </c>
      <c r="H8" s="42" t="s">
        <v>84</v>
      </c>
      <c r="I8" s="13" t="s">
        <v>30</v>
      </c>
      <c r="J8" s="15">
        <v>1</v>
      </c>
      <c r="K8" s="16">
        <f t="shared" si="20"/>
        <v>960000</v>
      </c>
      <c r="L8" s="17">
        <f t="shared" si="21"/>
        <v>1</v>
      </c>
      <c r="M8" s="18">
        <f t="shared" si="22"/>
        <v>960000</v>
      </c>
      <c r="N8" s="19">
        <v>1</v>
      </c>
      <c r="O8" s="20">
        <f t="shared" si="23"/>
        <v>720000</v>
      </c>
      <c r="P8" s="21">
        <f t="shared" si="24"/>
        <v>1</v>
      </c>
      <c r="Q8" s="22">
        <f t="shared" si="25"/>
        <v>720000</v>
      </c>
      <c r="R8" s="15">
        <v>9</v>
      </c>
      <c r="S8" s="16">
        <f t="shared" si="26"/>
        <v>1340280</v>
      </c>
      <c r="T8" s="15"/>
      <c r="U8" s="16">
        <f t="shared" si="27"/>
        <v>0</v>
      </c>
      <c r="V8" s="17">
        <f t="shared" si="28"/>
        <v>9</v>
      </c>
      <c r="W8" s="18">
        <f t="shared" si="29"/>
        <v>1340280</v>
      </c>
      <c r="X8" s="19">
        <v>0</v>
      </c>
      <c r="Y8" s="20">
        <f t="shared" si="30"/>
        <v>0</v>
      </c>
      <c r="Z8" s="19">
        <v>3</v>
      </c>
      <c r="AA8" s="20">
        <f t="shared" si="31"/>
        <v>316621.44</v>
      </c>
      <c r="AB8" s="21">
        <f t="shared" si="32"/>
        <v>3</v>
      </c>
      <c r="AC8" s="22">
        <f t="shared" si="33"/>
        <v>316621.44</v>
      </c>
      <c r="AD8" s="15">
        <v>0</v>
      </c>
      <c r="AE8" s="16">
        <f t="shared" si="34"/>
        <v>0</v>
      </c>
      <c r="AF8" s="15">
        <v>0</v>
      </c>
      <c r="AG8" s="16">
        <f t="shared" si="35"/>
        <v>0</v>
      </c>
      <c r="AH8" s="17">
        <f t="shared" si="36"/>
        <v>0</v>
      </c>
      <c r="AI8" s="18">
        <f t="shared" si="37"/>
        <v>0</v>
      </c>
      <c r="AJ8" s="19">
        <v>0</v>
      </c>
      <c r="AK8" s="20">
        <f t="shared" si="38"/>
        <v>0</v>
      </c>
      <c r="AL8" s="19">
        <v>8</v>
      </c>
      <c r="AM8" s="20">
        <f t="shared" si="39"/>
        <v>844323.83999999997</v>
      </c>
      <c r="AN8" s="21">
        <f t="shared" si="40"/>
        <v>8</v>
      </c>
      <c r="AO8" s="22">
        <f t="shared" si="41"/>
        <v>844323.83999999997</v>
      </c>
      <c r="AP8" s="15">
        <v>0</v>
      </c>
      <c r="AQ8" s="16">
        <f t="shared" si="42"/>
        <v>0</v>
      </c>
      <c r="AR8" s="15">
        <v>0</v>
      </c>
      <c r="AS8" s="16">
        <f t="shared" si="43"/>
        <v>0</v>
      </c>
      <c r="AT8" s="17">
        <f t="shared" si="44"/>
        <v>0</v>
      </c>
      <c r="AU8" s="18">
        <f t="shared" si="45"/>
        <v>0</v>
      </c>
      <c r="AV8" s="19">
        <v>0</v>
      </c>
      <c r="AW8" s="20">
        <f t="shared" si="46"/>
        <v>0</v>
      </c>
      <c r="AX8" s="19">
        <v>8</v>
      </c>
      <c r="AY8" s="20">
        <f t="shared" si="47"/>
        <v>735840</v>
      </c>
      <c r="AZ8" s="21">
        <f t="shared" si="48"/>
        <v>8</v>
      </c>
      <c r="BA8" s="22">
        <f t="shared" si="49"/>
        <v>735840</v>
      </c>
      <c r="BB8" s="15">
        <v>4</v>
      </c>
      <c r="BC8" s="16">
        <f t="shared" si="50"/>
        <v>197100</v>
      </c>
      <c r="BD8" s="15">
        <f t="shared" si="51"/>
        <v>4</v>
      </c>
      <c r="BE8" s="16">
        <f t="shared" si="52"/>
        <v>197100</v>
      </c>
      <c r="BF8" s="74">
        <f t="shared" si="53"/>
        <v>5114165.2799999993</v>
      </c>
      <c r="BG8" s="24"/>
      <c r="BH8" s="25"/>
    </row>
    <row r="9" spans="1:60" ht="36">
      <c r="A9" s="54" t="s">
        <v>116</v>
      </c>
      <c r="B9" s="54" t="s">
        <v>50</v>
      </c>
      <c r="C9" s="27" t="s">
        <v>51</v>
      </c>
      <c r="D9" s="11">
        <v>420420</v>
      </c>
      <c r="E9" s="41">
        <v>2537788</v>
      </c>
      <c r="F9" s="28" t="s">
        <v>52</v>
      </c>
      <c r="G9" s="13" t="s">
        <v>45</v>
      </c>
      <c r="H9" s="13" t="s">
        <v>43</v>
      </c>
      <c r="I9" s="13" t="s">
        <v>30</v>
      </c>
      <c r="J9" s="29">
        <v>0</v>
      </c>
      <c r="K9" s="16">
        <f t="shared" si="0"/>
        <v>0</v>
      </c>
      <c r="L9" s="17">
        <f t="shared" si="1"/>
        <v>0</v>
      </c>
      <c r="M9" s="18">
        <f t="shared" ref="M9:M20" si="84">K9</f>
        <v>0</v>
      </c>
      <c r="N9" s="30">
        <v>1</v>
      </c>
      <c r="O9" s="20">
        <f t="shared" si="2"/>
        <v>720000</v>
      </c>
      <c r="P9" s="21">
        <f t="shared" si="3"/>
        <v>1</v>
      </c>
      <c r="Q9" s="22">
        <f t="shared" si="3"/>
        <v>720000</v>
      </c>
      <c r="R9" s="29">
        <v>0</v>
      </c>
      <c r="S9" s="16">
        <f t="shared" ref="S9:S20" si="85">R9*480*365*0.85</f>
        <v>0</v>
      </c>
      <c r="T9" s="29">
        <v>10</v>
      </c>
      <c r="U9" s="16">
        <f t="shared" si="4"/>
        <v>682550</v>
      </c>
      <c r="V9" s="17">
        <f t="shared" si="5"/>
        <v>10</v>
      </c>
      <c r="W9" s="18">
        <f t="shared" ref="W9:W20" si="86">U9+S9</f>
        <v>682550</v>
      </c>
      <c r="X9" s="30">
        <v>0</v>
      </c>
      <c r="Y9" s="20">
        <f t="shared" si="6"/>
        <v>0</v>
      </c>
      <c r="Z9" s="30">
        <v>3</v>
      </c>
      <c r="AA9" s="20">
        <f t="shared" si="7"/>
        <v>316621.44</v>
      </c>
      <c r="AB9" s="21">
        <f t="shared" si="8"/>
        <v>3</v>
      </c>
      <c r="AC9" s="22">
        <f t="shared" si="8"/>
        <v>316621.44</v>
      </c>
      <c r="AD9" s="29">
        <v>0</v>
      </c>
      <c r="AE9" s="16">
        <f t="shared" si="9"/>
        <v>0</v>
      </c>
      <c r="AF9" s="29">
        <v>0</v>
      </c>
      <c r="AG9" s="16">
        <f t="shared" si="10"/>
        <v>0</v>
      </c>
      <c r="AH9" s="17">
        <f t="shared" si="11"/>
        <v>0</v>
      </c>
      <c r="AI9" s="18">
        <f t="shared" si="11"/>
        <v>0</v>
      </c>
      <c r="AJ9" s="30">
        <v>0</v>
      </c>
      <c r="AK9" s="20">
        <f t="shared" ref="AK9:AK20" si="87">AJ9*800*365*0.9</f>
        <v>0</v>
      </c>
      <c r="AL9" s="30">
        <v>10</v>
      </c>
      <c r="AM9" s="20">
        <f t="shared" si="12"/>
        <v>1055404.8</v>
      </c>
      <c r="AN9" s="21">
        <f t="shared" ref="AN9:AN20" si="88">AJ9+AL9</f>
        <v>10</v>
      </c>
      <c r="AO9" s="22">
        <f t="shared" si="13"/>
        <v>1055404.8</v>
      </c>
      <c r="AP9" s="29">
        <v>0</v>
      </c>
      <c r="AQ9" s="16">
        <f t="shared" si="14"/>
        <v>0</v>
      </c>
      <c r="AR9" s="29">
        <v>0</v>
      </c>
      <c r="AS9" s="16">
        <f t="shared" si="15"/>
        <v>0</v>
      </c>
      <c r="AT9" s="17">
        <f t="shared" si="16"/>
        <v>0</v>
      </c>
      <c r="AU9" s="18">
        <f t="shared" si="16"/>
        <v>0</v>
      </c>
      <c r="AV9" s="30">
        <v>8</v>
      </c>
      <c r="AW9" s="20">
        <f t="shared" ref="AW9:AW20" si="89">AV9*280*365*0.9</f>
        <v>735840</v>
      </c>
      <c r="AX9" s="30">
        <v>0</v>
      </c>
      <c r="AY9" s="20">
        <f t="shared" si="17"/>
        <v>0</v>
      </c>
      <c r="AZ9" s="21">
        <f t="shared" si="18"/>
        <v>8</v>
      </c>
      <c r="BA9" s="22">
        <f t="shared" si="18"/>
        <v>735840</v>
      </c>
      <c r="BB9" s="29">
        <v>4</v>
      </c>
      <c r="BC9" s="16">
        <f t="shared" ref="BC9:BC20" si="90">BB9*150*365*0.9</f>
        <v>197100</v>
      </c>
      <c r="BD9" s="15">
        <f t="shared" si="19"/>
        <v>4</v>
      </c>
      <c r="BE9" s="16">
        <f t="shared" si="19"/>
        <v>197100</v>
      </c>
      <c r="BF9" s="74">
        <f t="shared" ref="BF9:BF31" si="91">SUM(M9+Q9+W9+AC9+AI9+AO9+AU9+BA9+BE9)</f>
        <v>3707516.24</v>
      </c>
      <c r="BG9" s="24"/>
      <c r="BH9" s="25"/>
    </row>
    <row r="10" spans="1:60" s="32" customFormat="1" ht="36">
      <c r="A10" s="54" t="s">
        <v>118</v>
      </c>
      <c r="B10" s="54" t="s">
        <v>54</v>
      </c>
      <c r="C10" s="28" t="s">
        <v>55</v>
      </c>
      <c r="D10" s="11">
        <v>420290</v>
      </c>
      <c r="E10" s="40">
        <v>2522411</v>
      </c>
      <c r="F10" s="12" t="s">
        <v>56</v>
      </c>
      <c r="G10" s="13" t="s">
        <v>45</v>
      </c>
      <c r="H10" s="14" t="s">
        <v>43</v>
      </c>
      <c r="I10" s="14" t="s">
        <v>30</v>
      </c>
      <c r="J10" s="29">
        <v>1</v>
      </c>
      <c r="K10" s="16">
        <f t="shared" si="0"/>
        <v>960000</v>
      </c>
      <c r="L10" s="17">
        <f t="shared" si="1"/>
        <v>1</v>
      </c>
      <c r="M10" s="18">
        <f t="shared" si="84"/>
        <v>960000</v>
      </c>
      <c r="N10" s="30">
        <v>1</v>
      </c>
      <c r="O10" s="20">
        <f t="shared" si="2"/>
        <v>720000</v>
      </c>
      <c r="P10" s="21">
        <f t="shared" si="3"/>
        <v>1</v>
      </c>
      <c r="Q10" s="22">
        <f t="shared" si="3"/>
        <v>720000</v>
      </c>
      <c r="R10" s="29">
        <v>7</v>
      </c>
      <c r="S10" s="16">
        <f t="shared" si="85"/>
        <v>1042440</v>
      </c>
      <c r="T10" s="29"/>
      <c r="U10" s="16">
        <f t="shared" si="4"/>
        <v>0</v>
      </c>
      <c r="V10" s="17">
        <f t="shared" si="5"/>
        <v>7</v>
      </c>
      <c r="W10" s="18">
        <f t="shared" si="86"/>
        <v>1042440</v>
      </c>
      <c r="X10" s="30">
        <v>0</v>
      </c>
      <c r="Y10" s="20">
        <f t="shared" si="6"/>
        <v>0</v>
      </c>
      <c r="Z10" s="30">
        <v>2</v>
      </c>
      <c r="AA10" s="20">
        <f t="shared" si="7"/>
        <v>211080.95999999999</v>
      </c>
      <c r="AB10" s="21">
        <f t="shared" si="8"/>
        <v>2</v>
      </c>
      <c r="AC10" s="22">
        <f t="shared" si="8"/>
        <v>211080.95999999999</v>
      </c>
      <c r="AD10" s="29">
        <v>0</v>
      </c>
      <c r="AE10" s="16">
        <f t="shared" si="9"/>
        <v>0</v>
      </c>
      <c r="AF10" s="29">
        <v>0</v>
      </c>
      <c r="AG10" s="16">
        <f t="shared" si="10"/>
        <v>0</v>
      </c>
      <c r="AH10" s="17">
        <f t="shared" si="11"/>
        <v>0</v>
      </c>
      <c r="AI10" s="18">
        <f t="shared" si="11"/>
        <v>0</v>
      </c>
      <c r="AJ10" s="30">
        <v>3</v>
      </c>
      <c r="AK10" s="20">
        <f t="shared" si="87"/>
        <v>788400</v>
      </c>
      <c r="AL10" s="30">
        <v>0</v>
      </c>
      <c r="AM10" s="20">
        <f t="shared" si="12"/>
        <v>0</v>
      </c>
      <c r="AN10" s="21">
        <f t="shared" si="88"/>
        <v>3</v>
      </c>
      <c r="AO10" s="22">
        <f t="shared" si="13"/>
        <v>788400</v>
      </c>
      <c r="AP10" s="29">
        <v>0</v>
      </c>
      <c r="AQ10" s="16">
        <f t="shared" si="14"/>
        <v>0</v>
      </c>
      <c r="AR10" s="29">
        <v>0</v>
      </c>
      <c r="AS10" s="16">
        <f t="shared" si="15"/>
        <v>0</v>
      </c>
      <c r="AT10" s="17">
        <f t="shared" si="16"/>
        <v>0</v>
      </c>
      <c r="AU10" s="18">
        <f t="shared" si="16"/>
        <v>0</v>
      </c>
      <c r="AV10" s="30">
        <v>3</v>
      </c>
      <c r="AW10" s="20">
        <f t="shared" si="89"/>
        <v>275940</v>
      </c>
      <c r="AX10" s="30">
        <v>0</v>
      </c>
      <c r="AY10" s="20">
        <f t="shared" si="17"/>
        <v>0</v>
      </c>
      <c r="AZ10" s="21">
        <f t="shared" si="18"/>
        <v>3</v>
      </c>
      <c r="BA10" s="22">
        <f t="shared" si="18"/>
        <v>275940</v>
      </c>
      <c r="BB10" s="29">
        <v>2</v>
      </c>
      <c r="BC10" s="16">
        <f t="shared" si="90"/>
        <v>98550</v>
      </c>
      <c r="BD10" s="15">
        <f t="shared" si="19"/>
        <v>2</v>
      </c>
      <c r="BE10" s="16">
        <f t="shared" si="19"/>
        <v>98550</v>
      </c>
      <c r="BF10" s="74">
        <f t="shared" si="91"/>
        <v>4096410.96</v>
      </c>
      <c r="BG10" s="24"/>
      <c r="BH10" s="31"/>
    </row>
    <row r="11" spans="1:60" s="32" customFormat="1" ht="36">
      <c r="A11" s="54" t="s">
        <v>118</v>
      </c>
      <c r="B11" s="54" t="s">
        <v>54</v>
      </c>
      <c r="C11" s="27" t="s">
        <v>58</v>
      </c>
      <c r="D11" s="11">
        <v>420240</v>
      </c>
      <c r="E11" s="41">
        <v>2558254</v>
      </c>
      <c r="F11" s="28" t="s">
        <v>59</v>
      </c>
      <c r="G11" s="13" t="s">
        <v>45</v>
      </c>
      <c r="H11" s="13" t="s">
        <v>43</v>
      </c>
      <c r="I11" s="13" t="s">
        <v>30</v>
      </c>
      <c r="J11" s="29">
        <v>0</v>
      </c>
      <c r="K11" s="16">
        <f t="shared" si="0"/>
        <v>0</v>
      </c>
      <c r="L11" s="17">
        <f t="shared" si="1"/>
        <v>0</v>
      </c>
      <c r="M11" s="18">
        <f t="shared" si="84"/>
        <v>0</v>
      </c>
      <c r="N11" s="30">
        <v>1</v>
      </c>
      <c r="O11" s="20">
        <f t="shared" si="2"/>
        <v>720000</v>
      </c>
      <c r="P11" s="21">
        <f t="shared" si="3"/>
        <v>1</v>
      </c>
      <c r="Q11" s="22">
        <f t="shared" si="3"/>
        <v>720000</v>
      </c>
      <c r="R11" s="29"/>
      <c r="S11" s="16">
        <f t="shared" si="85"/>
        <v>0</v>
      </c>
      <c r="T11" s="29">
        <v>10</v>
      </c>
      <c r="U11" s="16">
        <f t="shared" si="4"/>
        <v>682550</v>
      </c>
      <c r="V11" s="17">
        <f t="shared" si="5"/>
        <v>10</v>
      </c>
      <c r="W11" s="18">
        <f t="shared" si="86"/>
        <v>682550</v>
      </c>
      <c r="X11" s="30">
        <v>0</v>
      </c>
      <c r="Y11" s="20">
        <f t="shared" si="6"/>
        <v>0</v>
      </c>
      <c r="Z11" s="30">
        <v>3</v>
      </c>
      <c r="AA11" s="20">
        <f t="shared" si="7"/>
        <v>316621.44</v>
      </c>
      <c r="AB11" s="21">
        <f t="shared" si="8"/>
        <v>3</v>
      </c>
      <c r="AC11" s="22">
        <f t="shared" si="8"/>
        <v>316621.44</v>
      </c>
      <c r="AD11" s="29">
        <v>0</v>
      </c>
      <c r="AE11" s="16">
        <f t="shared" si="9"/>
        <v>0</v>
      </c>
      <c r="AF11" s="29">
        <v>0</v>
      </c>
      <c r="AG11" s="16">
        <f t="shared" si="10"/>
        <v>0</v>
      </c>
      <c r="AH11" s="17">
        <f t="shared" si="11"/>
        <v>0</v>
      </c>
      <c r="AI11" s="18">
        <f t="shared" si="11"/>
        <v>0</v>
      </c>
      <c r="AJ11" s="30">
        <v>0</v>
      </c>
      <c r="AK11" s="20">
        <f t="shared" si="87"/>
        <v>0</v>
      </c>
      <c r="AL11" s="30">
        <v>10</v>
      </c>
      <c r="AM11" s="20">
        <f t="shared" si="12"/>
        <v>1055404.8</v>
      </c>
      <c r="AN11" s="21">
        <f t="shared" si="88"/>
        <v>10</v>
      </c>
      <c r="AO11" s="22">
        <f t="shared" si="13"/>
        <v>1055404.8</v>
      </c>
      <c r="AP11" s="29">
        <v>0</v>
      </c>
      <c r="AQ11" s="16">
        <f t="shared" si="14"/>
        <v>0</v>
      </c>
      <c r="AR11" s="29">
        <v>0</v>
      </c>
      <c r="AS11" s="16">
        <f t="shared" si="15"/>
        <v>0</v>
      </c>
      <c r="AT11" s="17">
        <f t="shared" si="16"/>
        <v>0</v>
      </c>
      <c r="AU11" s="18">
        <f t="shared" si="16"/>
        <v>0</v>
      </c>
      <c r="AV11" s="30">
        <v>0</v>
      </c>
      <c r="AW11" s="20">
        <f t="shared" si="89"/>
        <v>0</v>
      </c>
      <c r="AX11" s="30">
        <v>10</v>
      </c>
      <c r="AY11" s="20">
        <f t="shared" si="17"/>
        <v>919800</v>
      </c>
      <c r="AZ11" s="21">
        <f t="shared" si="18"/>
        <v>10</v>
      </c>
      <c r="BA11" s="22">
        <f t="shared" si="18"/>
        <v>919800</v>
      </c>
      <c r="BB11" s="29">
        <v>5</v>
      </c>
      <c r="BC11" s="16">
        <f t="shared" si="90"/>
        <v>246375</v>
      </c>
      <c r="BD11" s="15">
        <f t="shared" si="19"/>
        <v>5</v>
      </c>
      <c r="BE11" s="16">
        <f t="shared" si="19"/>
        <v>246375</v>
      </c>
      <c r="BF11" s="74">
        <f t="shared" si="91"/>
        <v>3940751.24</v>
      </c>
      <c r="BG11" s="24"/>
      <c r="BH11" s="31"/>
    </row>
    <row r="12" spans="1:60" s="32" customFormat="1" ht="36">
      <c r="A12" s="54" t="s">
        <v>60</v>
      </c>
      <c r="B12" s="54" t="s">
        <v>60</v>
      </c>
      <c r="C12" s="27" t="s">
        <v>61</v>
      </c>
      <c r="D12" s="11">
        <v>420930</v>
      </c>
      <c r="E12" s="41">
        <v>2504332</v>
      </c>
      <c r="F12" s="28" t="s">
        <v>62</v>
      </c>
      <c r="G12" s="13" t="s">
        <v>44</v>
      </c>
      <c r="H12" s="13" t="s">
        <v>43</v>
      </c>
      <c r="I12" s="13" t="s">
        <v>20</v>
      </c>
      <c r="J12" s="29">
        <v>1</v>
      </c>
      <c r="K12" s="16">
        <f t="shared" si="0"/>
        <v>960000</v>
      </c>
      <c r="L12" s="17">
        <f t="shared" si="1"/>
        <v>1</v>
      </c>
      <c r="M12" s="18">
        <f t="shared" si="84"/>
        <v>960000</v>
      </c>
      <c r="N12" s="30">
        <v>1</v>
      </c>
      <c r="O12" s="20">
        <f t="shared" si="2"/>
        <v>720000</v>
      </c>
      <c r="P12" s="21">
        <f t="shared" si="3"/>
        <v>1</v>
      </c>
      <c r="Q12" s="22">
        <f t="shared" si="3"/>
        <v>720000</v>
      </c>
      <c r="R12" s="29">
        <v>0</v>
      </c>
      <c r="S12" s="16">
        <f t="shared" si="85"/>
        <v>0</v>
      </c>
      <c r="T12" s="29">
        <v>9</v>
      </c>
      <c r="U12" s="16">
        <f t="shared" si="4"/>
        <v>614295</v>
      </c>
      <c r="V12" s="17">
        <f t="shared" si="5"/>
        <v>9</v>
      </c>
      <c r="W12" s="18">
        <f t="shared" si="86"/>
        <v>614295</v>
      </c>
      <c r="X12" s="30">
        <v>0</v>
      </c>
      <c r="Y12" s="20">
        <f t="shared" si="6"/>
        <v>0</v>
      </c>
      <c r="Z12" s="30">
        <v>2</v>
      </c>
      <c r="AA12" s="20">
        <f t="shared" si="7"/>
        <v>211080.95999999999</v>
      </c>
      <c r="AB12" s="21">
        <f t="shared" si="8"/>
        <v>2</v>
      </c>
      <c r="AC12" s="22">
        <f t="shared" si="8"/>
        <v>211080.95999999999</v>
      </c>
      <c r="AD12" s="29">
        <v>0</v>
      </c>
      <c r="AE12" s="16">
        <f t="shared" si="9"/>
        <v>0</v>
      </c>
      <c r="AF12" s="29">
        <v>0</v>
      </c>
      <c r="AG12" s="16">
        <f t="shared" si="10"/>
        <v>0</v>
      </c>
      <c r="AH12" s="17">
        <f t="shared" si="11"/>
        <v>0</v>
      </c>
      <c r="AI12" s="18">
        <f t="shared" si="11"/>
        <v>0</v>
      </c>
      <c r="AJ12" s="30">
        <v>1</v>
      </c>
      <c r="AK12" s="20">
        <f t="shared" si="87"/>
        <v>262800</v>
      </c>
      <c r="AL12" s="30">
        <v>6</v>
      </c>
      <c r="AM12" s="20">
        <f t="shared" si="12"/>
        <v>633242.88</v>
      </c>
      <c r="AN12" s="21">
        <f t="shared" si="88"/>
        <v>7</v>
      </c>
      <c r="AO12" s="22">
        <f t="shared" si="13"/>
        <v>896042.88</v>
      </c>
      <c r="AP12" s="29">
        <v>0</v>
      </c>
      <c r="AQ12" s="16">
        <f t="shared" si="14"/>
        <v>0</v>
      </c>
      <c r="AR12" s="29">
        <v>0</v>
      </c>
      <c r="AS12" s="16">
        <f t="shared" si="15"/>
        <v>0</v>
      </c>
      <c r="AT12" s="17">
        <f t="shared" si="16"/>
        <v>0</v>
      </c>
      <c r="AU12" s="18">
        <f t="shared" si="16"/>
        <v>0</v>
      </c>
      <c r="AV12" s="30">
        <v>7</v>
      </c>
      <c r="AW12" s="20">
        <f t="shared" si="89"/>
        <v>643860</v>
      </c>
      <c r="AX12" s="30">
        <v>0</v>
      </c>
      <c r="AY12" s="20">
        <f t="shared" si="17"/>
        <v>0</v>
      </c>
      <c r="AZ12" s="21">
        <f t="shared" si="18"/>
        <v>7</v>
      </c>
      <c r="BA12" s="22">
        <f t="shared" si="18"/>
        <v>643860</v>
      </c>
      <c r="BB12" s="29">
        <v>3</v>
      </c>
      <c r="BC12" s="16">
        <f t="shared" si="90"/>
        <v>147825</v>
      </c>
      <c r="BD12" s="15">
        <f t="shared" si="19"/>
        <v>3</v>
      </c>
      <c r="BE12" s="16">
        <f t="shared" si="19"/>
        <v>147825</v>
      </c>
      <c r="BF12" s="74">
        <f t="shared" si="91"/>
        <v>4193103.84</v>
      </c>
      <c r="BG12" s="24"/>
      <c r="BH12" s="31"/>
    </row>
    <row r="13" spans="1:60" s="32" customFormat="1" ht="36">
      <c r="A13" s="54" t="s">
        <v>114</v>
      </c>
      <c r="B13" s="54" t="s">
        <v>90</v>
      </c>
      <c r="C13" s="27" t="s">
        <v>91</v>
      </c>
      <c r="D13" s="11">
        <v>420140</v>
      </c>
      <c r="E13" s="41">
        <v>2691515</v>
      </c>
      <c r="F13" s="28" t="s">
        <v>92</v>
      </c>
      <c r="G13" s="13" t="s">
        <v>45</v>
      </c>
      <c r="H13" s="13" t="s">
        <v>49</v>
      </c>
      <c r="I13" s="13" t="s">
        <v>30</v>
      </c>
      <c r="J13" s="29">
        <v>1</v>
      </c>
      <c r="K13" s="16">
        <f t="shared" si="0"/>
        <v>960000</v>
      </c>
      <c r="L13" s="17">
        <f t="shared" si="1"/>
        <v>1</v>
      </c>
      <c r="M13" s="18">
        <f t="shared" si="84"/>
        <v>960000</v>
      </c>
      <c r="N13" s="30">
        <v>1</v>
      </c>
      <c r="O13" s="20">
        <f t="shared" si="2"/>
        <v>720000</v>
      </c>
      <c r="P13" s="21">
        <f t="shared" si="3"/>
        <v>1</v>
      </c>
      <c r="Q13" s="22">
        <f t="shared" si="3"/>
        <v>720000</v>
      </c>
      <c r="R13" s="29">
        <v>5</v>
      </c>
      <c r="S13" s="16">
        <f t="shared" si="85"/>
        <v>744600</v>
      </c>
      <c r="T13" s="29"/>
      <c r="U13" s="16">
        <f t="shared" si="4"/>
        <v>0</v>
      </c>
      <c r="V13" s="17">
        <f t="shared" si="5"/>
        <v>5</v>
      </c>
      <c r="W13" s="18">
        <f t="shared" si="86"/>
        <v>744600</v>
      </c>
      <c r="X13" s="30">
        <v>0</v>
      </c>
      <c r="Y13" s="20">
        <f t="shared" si="6"/>
        <v>0</v>
      </c>
      <c r="Z13" s="30">
        <v>1</v>
      </c>
      <c r="AA13" s="20">
        <f t="shared" si="7"/>
        <v>105540.48</v>
      </c>
      <c r="AB13" s="21">
        <f t="shared" si="8"/>
        <v>1</v>
      </c>
      <c r="AC13" s="22">
        <f t="shared" si="8"/>
        <v>105540.48</v>
      </c>
      <c r="AD13" s="29"/>
      <c r="AE13" s="16"/>
      <c r="AF13" s="29"/>
      <c r="AG13" s="16"/>
      <c r="AH13" s="17"/>
      <c r="AI13" s="18"/>
      <c r="AJ13" s="30">
        <v>4</v>
      </c>
      <c r="AK13" s="20">
        <f t="shared" si="87"/>
        <v>1051200</v>
      </c>
      <c r="AL13" s="30">
        <v>0</v>
      </c>
      <c r="AM13" s="20">
        <f t="shared" si="12"/>
        <v>0</v>
      </c>
      <c r="AN13" s="21">
        <f t="shared" si="88"/>
        <v>4</v>
      </c>
      <c r="AO13" s="22">
        <f t="shared" si="13"/>
        <v>1051200</v>
      </c>
      <c r="AP13" s="29"/>
      <c r="AQ13" s="16"/>
      <c r="AR13" s="29"/>
      <c r="AS13" s="16"/>
      <c r="AT13" s="17"/>
      <c r="AU13" s="18"/>
      <c r="AV13" s="30">
        <v>4</v>
      </c>
      <c r="AW13" s="20">
        <f t="shared" si="89"/>
        <v>367920</v>
      </c>
      <c r="AX13" s="30"/>
      <c r="AY13" s="20"/>
      <c r="AZ13" s="21">
        <f t="shared" ref="AZ13" si="92">AX13+AV13</f>
        <v>4</v>
      </c>
      <c r="BA13" s="22">
        <f t="shared" ref="BA13" si="93">AY13+AW13</f>
        <v>367920</v>
      </c>
      <c r="BB13" s="29">
        <v>2</v>
      </c>
      <c r="BC13" s="16">
        <f t="shared" si="90"/>
        <v>98550</v>
      </c>
      <c r="BD13" s="15">
        <f t="shared" si="19"/>
        <v>2</v>
      </c>
      <c r="BE13" s="16">
        <f t="shared" si="19"/>
        <v>98550</v>
      </c>
      <c r="BF13" s="74">
        <f t="shared" si="91"/>
        <v>4047810.48</v>
      </c>
      <c r="BG13" s="24"/>
      <c r="BH13" s="31"/>
    </row>
    <row r="14" spans="1:60" s="32" customFormat="1" ht="36">
      <c r="A14" s="54" t="s">
        <v>75</v>
      </c>
      <c r="B14" s="54" t="s">
        <v>63</v>
      </c>
      <c r="C14" s="27" t="s">
        <v>88</v>
      </c>
      <c r="D14" s="11"/>
      <c r="E14" s="41">
        <v>2301830</v>
      </c>
      <c r="F14" s="28" t="s">
        <v>89</v>
      </c>
      <c r="G14" s="13" t="s">
        <v>45</v>
      </c>
      <c r="H14" s="66" t="s">
        <v>49</v>
      </c>
      <c r="I14" s="13" t="s">
        <v>30</v>
      </c>
      <c r="J14" s="29">
        <v>1</v>
      </c>
      <c r="K14" s="16">
        <f t="shared" ref="K14" si="94">J14*80000*12</f>
        <v>960000</v>
      </c>
      <c r="L14" s="17">
        <f t="shared" ref="L14" si="95">J14</f>
        <v>1</v>
      </c>
      <c r="M14" s="18">
        <f t="shared" ref="M14" si="96">K14</f>
        <v>960000</v>
      </c>
      <c r="N14" s="30">
        <v>0</v>
      </c>
      <c r="O14" s="20">
        <f t="shared" si="2"/>
        <v>0</v>
      </c>
      <c r="P14" s="21">
        <f t="shared" si="3"/>
        <v>0</v>
      </c>
      <c r="Q14" s="22">
        <f t="shared" si="3"/>
        <v>0</v>
      </c>
      <c r="R14" s="29">
        <v>0</v>
      </c>
      <c r="S14" s="16">
        <f t="shared" si="85"/>
        <v>0</v>
      </c>
      <c r="T14" s="29">
        <v>0</v>
      </c>
      <c r="U14" s="16">
        <f t="shared" si="4"/>
        <v>0</v>
      </c>
      <c r="V14" s="17">
        <f t="shared" si="5"/>
        <v>0</v>
      </c>
      <c r="W14" s="18">
        <f t="shared" si="86"/>
        <v>0</v>
      </c>
      <c r="X14" s="30"/>
      <c r="Y14" s="20"/>
      <c r="Z14" s="30"/>
      <c r="AA14" s="20"/>
      <c r="AB14" s="21"/>
      <c r="AC14" s="22"/>
      <c r="AD14" s="29"/>
      <c r="AE14" s="16"/>
      <c r="AF14" s="29"/>
      <c r="AG14" s="16"/>
      <c r="AH14" s="17"/>
      <c r="AI14" s="18"/>
      <c r="AJ14" s="30"/>
      <c r="AK14" s="20"/>
      <c r="AL14" s="30"/>
      <c r="AM14" s="20"/>
      <c r="AN14" s="21"/>
      <c r="AO14" s="22"/>
      <c r="AP14" s="29"/>
      <c r="AQ14" s="16"/>
      <c r="AR14" s="29"/>
      <c r="AS14" s="16"/>
      <c r="AT14" s="17"/>
      <c r="AU14" s="18"/>
      <c r="AV14" s="30"/>
      <c r="AW14" s="20"/>
      <c r="AX14" s="30"/>
      <c r="AY14" s="20"/>
      <c r="AZ14" s="21"/>
      <c r="BA14" s="22"/>
      <c r="BB14" s="29"/>
      <c r="BC14" s="16"/>
      <c r="BD14" s="15">
        <f t="shared" ref="BD14" si="97">BB14</f>
        <v>0</v>
      </c>
      <c r="BE14" s="16">
        <f t="shared" ref="BE14" si="98">BC14</f>
        <v>0</v>
      </c>
      <c r="BF14" s="74">
        <f t="shared" si="91"/>
        <v>960000</v>
      </c>
      <c r="BG14" s="24"/>
      <c r="BH14" s="31"/>
    </row>
    <row r="15" spans="1:60" s="32" customFormat="1" ht="36">
      <c r="A15" s="54" t="s">
        <v>75</v>
      </c>
      <c r="B15" s="54" t="s">
        <v>63</v>
      </c>
      <c r="C15" s="27" t="s">
        <v>64</v>
      </c>
      <c r="D15" s="11">
        <v>420480</v>
      </c>
      <c r="E15" s="41">
        <v>2302101</v>
      </c>
      <c r="F15" s="28" t="s">
        <v>65</v>
      </c>
      <c r="G15" s="13" t="s">
        <v>45</v>
      </c>
      <c r="H15" s="66" t="s">
        <v>44</v>
      </c>
      <c r="I15" s="13" t="s">
        <v>30</v>
      </c>
      <c r="J15" s="29">
        <v>1</v>
      </c>
      <c r="K15" s="16">
        <f t="shared" si="0"/>
        <v>960000</v>
      </c>
      <c r="L15" s="17">
        <f t="shared" si="1"/>
        <v>1</v>
      </c>
      <c r="M15" s="18">
        <f t="shared" si="84"/>
        <v>960000</v>
      </c>
      <c r="N15" s="30">
        <v>1</v>
      </c>
      <c r="O15" s="20">
        <f t="shared" si="2"/>
        <v>720000</v>
      </c>
      <c r="P15" s="21">
        <f t="shared" si="3"/>
        <v>1</v>
      </c>
      <c r="Q15" s="22">
        <f t="shared" si="3"/>
        <v>720000</v>
      </c>
      <c r="R15" s="29">
        <v>9</v>
      </c>
      <c r="S15" s="16">
        <f t="shared" si="85"/>
        <v>1340280</v>
      </c>
      <c r="T15" s="29"/>
      <c r="U15" s="16">
        <f t="shared" si="4"/>
        <v>0</v>
      </c>
      <c r="V15" s="17">
        <f t="shared" si="5"/>
        <v>9</v>
      </c>
      <c r="W15" s="18">
        <f t="shared" si="86"/>
        <v>1340280</v>
      </c>
      <c r="X15" s="30">
        <v>0</v>
      </c>
      <c r="Y15" s="20">
        <f t="shared" si="6"/>
        <v>0</v>
      </c>
      <c r="Z15" s="30">
        <v>2</v>
      </c>
      <c r="AA15" s="20">
        <f t="shared" si="7"/>
        <v>211080.95999999999</v>
      </c>
      <c r="AB15" s="21">
        <f t="shared" si="8"/>
        <v>2</v>
      </c>
      <c r="AC15" s="22">
        <f t="shared" si="8"/>
        <v>211080.95999999999</v>
      </c>
      <c r="AD15" s="29">
        <v>0</v>
      </c>
      <c r="AE15" s="16">
        <f t="shared" si="9"/>
        <v>0</v>
      </c>
      <c r="AF15" s="29">
        <v>0</v>
      </c>
      <c r="AG15" s="16">
        <f t="shared" si="10"/>
        <v>0</v>
      </c>
      <c r="AH15" s="17">
        <f t="shared" si="11"/>
        <v>0</v>
      </c>
      <c r="AI15" s="18">
        <f t="shared" si="11"/>
        <v>0</v>
      </c>
      <c r="AJ15" s="30">
        <v>0</v>
      </c>
      <c r="AK15" s="20">
        <f t="shared" si="87"/>
        <v>0</v>
      </c>
      <c r="AL15" s="30">
        <v>6</v>
      </c>
      <c r="AM15" s="20">
        <f t="shared" si="12"/>
        <v>633242.88</v>
      </c>
      <c r="AN15" s="21">
        <f t="shared" si="88"/>
        <v>6</v>
      </c>
      <c r="AO15" s="22">
        <f t="shared" si="13"/>
        <v>633242.88</v>
      </c>
      <c r="AP15" s="29">
        <v>0</v>
      </c>
      <c r="AQ15" s="16">
        <f t="shared" si="14"/>
        <v>0</v>
      </c>
      <c r="AR15" s="29">
        <v>0</v>
      </c>
      <c r="AS15" s="16">
        <f t="shared" si="15"/>
        <v>0</v>
      </c>
      <c r="AT15" s="17">
        <f t="shared" si="16"/>
        <v>0</v>
      </c>
      <c r="AU15" s="18">
        <f t="shared" si="16"/>
        <v>0</v>
      </c>
      <c r="AV15" s="30">
        <v>6</v>
      </c>
      <c r="AW15" s="20">
        <f t="shared" si="89"/>
        <v>551880</v>
      </c>
      <c r="AX15" s="30">
        <v>0</v>
      </c>
      <c r="AY15" s="20">
        <f t="shared" si="17"/>
        <v>0</v>
      </c>
      <c r="AZ15" s="21">
        <f t="shared" si="18"/>
        <v>6</v>
      </c>
      <c r="BA15" s="22">
        <f t="shared" si="18"/>
        <v>551880</v>
      </c>
      <c r="BB15" s="29">
        <v>3</v>
      </c>
      <c r="BC15" s="16">
        <f t="shared" si="90"/>
        <v>147825</v>
      </c>
      <c r="BD15" s="15">
        <f t="shared" si="19"/>
        <v>3</v>
      </c>
      <c r="BE15" s="16">
        <f t="shared" si="19"/>
        <v>147825</v>
      </c>
      <c r="BF15" s="74">
        <f t="shared" si="91"/>
        <v>4564308.84</v>
      </c>
      <c r="BG15" s="24"/>
      <c r="BH15" s="31"/>
    </row>
    <row r="16" spans="1:60" s="32" customFormat="1" ht="36">
      <c r="A16" s="54" t="s">
        <v>75</v>
      </c>
      <c r="B16" s="54" t="s">
        <v>119</v>
      </c>
      <c r="C16" s="27" t="s">
        <v>53</v>
      </c>
      <c r="D16" s="11">
        <v>420430</v>
      </c>
      <c r="E16" s="53">
        <v>2303892</v>
      </c>
      <c r="F16" s="28" t="s">
        <v>66</v>
      </c>
      <c r="G16" s="13" t="s">
        <v>45</v>
      </c>
      <c r="H16" s="66" t="s">
        <v>43</v>
      </c>
      <c r="I16" s="13" t="s">
        <v>30</v>
      </c>
      <c r="J16" s="29">
        <v>1</v>
      </c>
      <c r="K16" s="16">
        <f t="shared" si="0"/>
        <v>960000</v>
      </c>
      <c r="L16" s="17">
        <f t="shared" si="1"/>
        <v>1</v>
      </c>
      <c r="M16" s="18">
        <f t="shared" si="84"/>
        <v>960000</v>
      </c>
      <c r="N16" s="30">
        <v>1</v>
      </c>
      <c r="O16" s="20">
        <f t="shared" si="2"/>
        <v>720000</v>
      </c>
      <c r="P16" s="21">
        <f t="shared" si="3"/>
        <v>1</v>
      </c>
      <c r="Q16" s="22">
        <f t="shared" si="3"/>
        <v>720000</v>
      </c>
      <c r="R16" s="29">
        <v>7</v>
      </c>
      <c r="S16" s="16">
        <f t="shared" si="85"/>
        <v>1042440</v>
      </c>
      <c r="T16" s="29"/>
      <c r="U16" s="16">
        <f t="shared" si="4"/>
        <v>0</v>
      </c>
      <c r="V16" s="17">
        <f t="shared" si="5"/>
        <v>7</v>
      </c>
      <c r="W16" s="18">
        <f t="shared" si="86"/>
        <v>1042440</v>
      </c>
      <c r="X16" s="30">
        <v>0</v>
      </c>
      <c r="Y16" s="20">
        <f t="shared" si="6"/>
        <v>0</v>
      </c>
      <c r="Z16" s="30">
        <v>2</v>
      </c>
      <c r="AA16" s="20">
        <f t="shared" si="7"/>
        <v>211080.95999999999</v>
      </c>
      <c r="AB16" s="21">
        <f t="shared" si="8"/>
        <v>2</v>
      </c>
      <c r="AC16" s="22">
        <f t="shared" si="8"/>
        <v>211080.95999999999</v>
      </c>
      <c r="AD16" s="29">
        <v>0</v>
      </c>
      <c r="AE16" s="16">
        <f t="shared" si="9"/>
        <v>0</v>
      </c>
      <c r="AF16" s="29">
        <v>0</v>
      </c>
      <c r="AG16" s="16">
        <f t="shared" si="10"/>
        <v>0</v>
      </c>
      <c r="AH16" s="17">
        <f t="shared" si="11"/>
        <v>0</v>
      </c>
      <c r="AI16" s="18">
        <f t="shared" si="11"/>
        <v>0</v>
      </c>
      <c r="AJ16" s="30">
        <v>0</v>
      </c>
      <c r="AK16" s="20">
        <f t="shared" si="87"/>
        <v>0</v>
      </c>
      <c r="AL16" s="30">
        <v>6</v>
      </c>
      <c r="AM16" s="20">
        <f t="shared" si="12"/>
        <v>633242.88</v>
      </c>
      <c r="AN16" s="21">
        <f t="shared" si="88"/>
        <v>6</v>
      </c>
      <c r="AO16" s="22">
        <f t="shared" si="13"/>
        <v>633242.88</v>
      </c>
      <c r="AP16" s="29">
        <v>0</v>
      </c>
      <c r="AQ16" s="16">
        <f t="shared" si="14"/>
        <v>0</v>
      </c>
      <c r="AR16" s="29">
        <v>0</v>
      </c>
      <c r="AS16" s="16">
        <f t="shared" si="15"/>
        <v>0</v>
      </c>
      <c r="AT16" s="17">
        <f t="shared" si="16"/>
        <v>0</v>
      </c>
      <c r="AU16" s="18">
        <f t="shared" si="16"/>
        <v>0</v>
      </c>
      <c r="AV16" s="30">
        <v>6</v>
      </c>
      <c r="AW16" s="20">
        <f t="shared" si="89"/>
        <v>551880</v>
      </c>
      <c r="AX16" s="30">
        <v>0</v>
      </c>
      <c r="AY16" s="20">
        <f t="shared" si="17"/>
        <v>0</v>
      </c>
      <c r="AZ16" s="21">
        <f t="shared" si="18"/>
        <v>6</v>
      </c>
      <c r="BA16" s="22">
        <f t="shared" si="18"/>
        <v>551880</v>
      </c>
      <c r="BB16" s="29">
        <v>3</v>
      </c>
      <c r="BC16" s="16">
        <f t="shared" si="90"/>
        <v>147825</v>
      </c>
      <c r="BD16" s="15">
        <f t="shared" si="19"/>
        <v>3</v>
      </c>
      <c r="BE16" s="16">
        <f t="shared" si="19"/>
        <v>147825</v>
      </c>
      <c r="BF16" s="74">
        <f t="shared" si="91"/>
        <v>4266468.84</v>
      </c>
      <c r="BG16" s="24"/>
      <c r="BH16" s="31"/>
    </row>
    <row r="17" spans="1:60" s="32" customFormat="1" ht="36">
      <c r="A17" s="54" t="s">
        <v>75</v>
      </c>
      <c r="B17" s="54" t="s">
        <v>75</v>
      </c>
      <c r="C17" s="27" t="s">
        <v>76</v>
      </c>
      <c r="D17" s="11">
        <v>420900</v>
      </c>
      <c r="E17" s="53">
        <v>2560771</v>
      </c>
      <c r="F17" s="28" t="s">
        <v>77</v>
      </c>
      <c r="G17" s="13" t="s">
        <v>78</v>
      </c>
      <c r="H17" s="66" t="s">
        <v>44</v>
      </c>
      <c r="I17" s="13" t="s">
        <v>30</v>
      </c>
      <c r="J17" s="29">
        <v>1</v>
      </c>
      <c r="K17" s="16">
        <f t="shared" ref="K17" si="99">J17*80000*12</f>
        <v>960000</v>
      </c>
      <c r="L17" s="17">
        <f t="shared" ref="L17" si="100">J17</f>
        <v>1</v>
      </c>
      <c r="M17" s="18">
        <f t="shared" ref="M17" si="101">K17</f>
        <v>960000</v>
      </c>
      <c r="N17" s="30">
        <v>0</v>
      </c>
      <c r="O17" s="20">
        <f t="shared" si="2"/>
        <v>0</v>
      </c>
      <c r="P17" s="21">
        <f t="shared" si="3"/>
        <v>0</v>
      </c>
      <c r="Q17" s="22">
        <f t="shared" si="3"/>
        <v>0</v>
      </c>
      <c r="R17" s="29">
        <v>0</v>
      </c>
      <c r="S17" s="16">
        <f t="shared" si="85"/>
        <v>0</v>
      </c>
      <c r="T17" s="29"/>
      <c r="U17" s="16"/>
      <c r="V17" s="17">
        <f t="shared" si="5"/>
        <v>0</v>
      </c>
      <c r="W17" s="18"/>
      <c r="X17" s="30"/>
      <c r="Y17" s="20"/>
      <c r="Z17" s="30"/>
      <c r="AA17" s="20"/>
      <c r="AB17" s="21"/>
      <c r="AC17" s="22"/>
      <c r="AD17" s="29"/>
      <c r="AE17" s="16"/>
      <c r="AF17" s="29"/>
      <c r="AG17" s="16"/>
      <c r="AH17" s="17"/>
      <c r="AI17" s="18"/>
      <c r="AJ17" s="30"/>
      <c r="AK17" s="20"/>
      <c r="AL17" s="30"/>
      <c r="AM17" s="20"/>
      <c r="AN17" s="21"/>
      <c r="AO17" s="22"/>
      <c r="AP17" s="29"/>
      <c r="AQ17" s="16"/>
      <c r="AR17" s="29"/>
      <c r="AS17" s="16"/>
      <c r="AT17" s="17"/>
      <c r="AU17" s="18"/>
      <c r="AV17" s="30"/>
      <c r="AW17" s="20"/>
      <c r="AX17" s="30"/>
      <c r="AY17" s="20"/>
      <c r="AZ17" s="21"/>
      <c r="BA17" s="22"/>
      <c r="BB17" s="29"/>
      <c r="BC17" s="16"/>
      <c r="BD17" s="15"/>
      <c r="BE17" s="16"/>
      <c r="BF17" s="74">
        <f t="shared" si="91"/>
        <v>960000</v>
      </c>
      <c r="BG17" s="24"/>
      <c r="BH17" s="31"/>
    </row>
    <row r="18" spans="1:60" s="32" customFormat="1" ht="36">
      <c r="A18" s="54" t="s">
        <v>118</v>
      </c>
      <c r="B18" s="54" t="s">
        <v>57</v>
      </c>
      <c r="C18" s="27" t="s">
        <v>67</v>
      </c>
      <c r="D18" s="11">
        <v>421480</v>
      </c>
      <c r="E18" s="53">
        <v>2568713</v>
      </c>
      <c r="F18" s="28" t="s">
        <v>68</v>
      </c>
      <c r="G18" s="13" t="s">
        <v>45</v>
      </c>
      <c r="H18" s="66" t="s">
        <v>43</v>
      </c>
      <c r="I18" s="13" t="s">
        <v>30</v>
      </c>
      <c r="J18" s="29">
        <v>1</v>
      </c>
      <c r="K18" s="16">
        <f t="shared" si="0"/>
        <v>960000</v>
      </c>
      <c r="L18" s="17">
        <f t="shared" si="1"/>
        <v>1</v>
      </c>
      <c r="M18" s="18">
        <f t="shared" si="84"/>
        <v>960000</v>
      </c>
      <c r="N18" s="30">
        <v>1</v>
      </c>
      <c r="O18" s="20">
        <f t="shared" si="2"/>
        <v>720000</v>
      </c>
      <c r="P18" s="21">
        <f t="shared" si="3"/>
        <v>1</v>
      </c>
      <c r="Q18" s="22">
        <f t="shared" si="3"/>
        <v>720000</v>
      </c>
      <c r="R18" s="29">
        <v>9</v>
      </c>
      <c r="S18" s="16">
        <f t="shared" si="85"/>
        <v>1340280</v>
      </c>
      <c r="T18" s="29"/>
      <c r="U18" s="16">
        <f t="shared" si="4"/>
        <v>0</v>
      </c>
      <c r="V18" s="17">
        <f t="shared" si="5"/>
        <v>9</v>
      </c>
      <c r="W18" s="18">
        <f t="shared" si="86"/>
        <v>1340280</v>
      </c>
      <c r="X18" s="30">
        <v>0</v>
      </c>
      <c r="Y18" s="20">
        <f t="shared" si="6"/>
        <v>0</v>
      </c>
      <c r="Z18" s="30">
        <v>2</v>
      </c>
      <c r="AA18" s="20">
        <f t="shared" si="7"/>
        <v>211080.95999999999</v>
      </c>
      <c r="AB18" s="21">
        <f t="shared" si="8"/>
        <v>2</v>
      </c>
      <c r="AC18" s="22">
        <f t="shared" si="8"/>
        <v>211080.95999999999</v>
      </c>
      <c r="AD18" s="29">
        <v>0</v>
      </c>
      <c r="AE18" s="16">
        <f t="shared" si="9"/>
        <v>0</v>
      </c>
      <c r="AF18" s="29">
        <v>0</v>
      </c>
      <c r="AG18" s="16">
        <f t="shared" si="10"/>
        <v>0</v>
      </c>
      <c r="AH18" s="17">
        <f t="shared" si="11"/>
        <v>0</v>
      </c>
      <c r="AI18" s="18">
        <f t="shared" si="11"/>
        <v>0</v>
      </c>
      <c r="AJ18" s="30">
        <v>3</v>
      </c>
      <c r="AK18" s="20">
        <f t="shared" si="87"/>
        <v>788400</v>
      </c>
      <c r="AL18" s="30">
        <v>4</v>
      </c>
      <c r="AM18" s="20">
        <f t="shared" si="12"/>
        <v>422161.91999999998</v>
      </c>
      <c r="AN18" s="21">
        <f t="shared" si="88"/>
        <v>7</v>
      </c>
      <c r="AO18" s="22">
        <f t="shared" si="13"/>
        <v>1210561.92</v>
      </c>
      <c r="AP18" s="29">
        <v>0</v>
      </c>
      <c r="AQ18" s="16">
        <f t="shared" si="14"/>
        <v>0</v>
      </c>
      <c r="AR18" s="29">
        <v>0</v>
      </c>
      <c r="AS18" s="16">
        <f t="shared" si="15"/>
        <v>0</v>
      </c>
      <c r="AT18" s="17">
        <f t="shared" si="16"/>
        <v>0</v>
      </c>
      <c r="AU18" s="18">
        <f t="shared" si="16"/>
        <v>0</v>
      </c>
      <c r="AV18" s="30">
        <v>0</v>
      </c>
      <c r="AW18" s="20">
        <f t="shared" si="89"/>
        <v>0</v>
      </c>
      <c r="AX18" s="30">
        <v>7</v>
      </c>
      <c r="AY18" s="20">
        <f t="shared" si="17"/>
        <v>643860</v>
      </c>
      <c r="AZ18" s="21">
        <f t="shared" si="18"/>
        <v>7</v>
      </c>
      <c r="BA18" s="22">
        <f t="shared" si="18"/>
        <v>643860</v>
      </c>
      <c r="BB18" s="29">
        <v>4</v>
      </c>
      <c r="BC18" s="16">
        <f t="shared" si="90"/>
        <v>197100</v>
      </c>
      <c r="BD18" s="15">
        <f t="shared" si="19"/>
        <v>4</v>
      </c>
      <c r="BE18" s="16">
        <f t="shared" si="19"/>
        <v>197100</v>
      </c>
      <c r="BF18" s="74">
        <f t="shared" si="91"/>
        <v>5282882.88</v>
      </c>
      <c r="BG18" s="24"/>
      <c r="BH18" s="31"/>
    </row>
    <row r="19" spans="1:60" s="32" customFormat="1" ht="36">
      <c r="A19" s="54" t="s">
        <v>114</v>
      </c>
      <c r="B19" s="54" t="s">
        <v>69</v>
      </c>
      <c r="C19" s="27" t="s">
        <v>70</v>
      </c>
      <c r="D19" s="11">
        <v>420460</v>
      </c>
      <c r="E19" s="53">
        <v>2758164</v>
      </c>
      <c r="F19" s="28" t="s">
        <v>72</v>
      </c>
      <c r="G19" s="13" t="s">
        <v>45</v>
      </c>
      <c r="H19" s="66" t="s">
        <v>43</v>
      </c>
      <c r="I19" s="13" t="s">
        <v>30</v>
      </c>
      <c r="J19" s="29">
        <v>0</v>
      </c>
      <c r="K19" s="16">
        <f t="shared" si="0"/>
        <v>0</v>
      </c>
      <c r="L19" s="17">
        <f t="shared" si="1"/>
        <v>0</v>
      </c>
      <c r="M19" s="18">
        <f t="shared" si="84"/>
        <v>0</v>
      </c>
      <c r="N19" s="30">
        <v>0</v>
      </c>
      <c r="O19" s="20">
        <f t="shared" si="2"/>
        <v>0</v>
      </c>
      <c r="P19" s="21">
        <f t="shared" si="3"/>
        <v>0</v>
      </c>
      <c r="Q19" s="22">
        <f t="shared" si="3"/>
        <v>0</v>
      </c>
      <c r="R19" s="29">
        <v>0</v>
      </c>
      <c r="S19" s="16">
        <f t="shared" si="85"/>
        <v>0</v>
      </c>
      <c r="T19" s="29">
        <v>0</v>
      </c>
      <c r="U19" s="16">
        <f t="shared" si="4"/>
        <v>0</v>
      </c>
      <c r="V19" s="17">
        <f t="shared" si="5"/>
        <v>0</v>
      </c>
      <c r="W19" s="18">
        <f t="shared" si="86"/>
        <v>0</v>
      </c>
      <c r="X19" s="30">
        <v>0</v>
      </c>
      <c r="Y19" s="20">
        <f t="shared" si="6"/>
        <v>0</v>
      </c>
      <c r="Z19" s="30">
        <v>3</v>
      </c>
      <c r="AA19" s="20">
        <f t="shared" si="7"/>
        <v>316621.44</v>
      </c>
      <c r="AB19" s="21">
        <f t="shared" si="8"/>
        <v>3</v>
      </c>
      <c r="AC19" s="22">
        <f t="shared" si="8"/>
        <v>316621.44</v>
      </c>
      <c r="AD19" s="29">
        <v>0</v>
      </c>
      <c r="AE19" s="16">
        <f t="shared" ref="AE19:AE20" si="102">AD19*800*365*0.9</f>
        <v>0</v>
      </c>
      <c r="AF19" s="29">
        <v>0</v>
      </c>
      <c r="AG19" s="16">
        <f t="shared" ref="AG19:AG20" si="103">AF19*(800-508.63)*365*0.9</f>
        <v>0</v>
      </c>
      <c r="AH19" s="17">
        <f t="shared" ref="AH19:AH20" si="104">AF19+AD19</f>
        <v>0</v>
      </c>
      <c r="AI19" s="18">
        <f t="shared" ref="AI19:AI20" si="105">AG19+AE19</f>
        <v>0</v>
      </c>
      <c r="AJ19" s="30">
        <v>0</v>
      </c>
      <c r="AK19" s="20">
        <f t="shared" si="87"/>
        <v>0</v>
      </c>
      <c r="AL19" s="30">
        <v>0</v>
      </c>
      <c r="AM19" s="20">
        <f t="shared" si="12"/>
        <v>0</v>
      </c>
      <c r="AN19" s="21">
        <f t="shared" si="88"/>
        <v>0</v>
      </c>
      <c r="AO19" s="22">
        <f t="shared" si="13"/>
        <v>0</v>
      </c>
      <c r="AP19" s="29">
        <v>0</v>
      </c>
      <c r="AQ19" s="16">
        <f t="shared" si="14"/>
        <v>0</v>
      </c>
      <c r="AR19" s="29">
        <v>0</v>
      </c>
      <c r="AS19" s="16">
        <f t="shared" si="15"/>
        <v>0</v>
      </c>
      <c r="AT19" s="17">
        <f t="shared" si="16"/>
        <v>0</v>
      </c>
      <c r="AU19" s="18">
        <f t="shared" si="16"/>
        <v>0</v>
      </c>
      <c r="AV19" s="30">
        <v>0</v>
      </c>
      <c r="AW19" s="20">
        <f t="shared" si="89"/>
        <v>0</v>
      </c>
      <c r="AX19" s="30">
        <v>0</v>
      </c>
      <c r="AY19" s="20">
        <f t="shared" si="17"/>
        <v>0</v>
      </c>
      <c r="AZ19" s="21">
        <f t="shared" si="18"/>
        <v>0</v>
      </c>
      <c r="BA19" s="22">
        <f t="shared" si="18"/>
        <v>0</v>
      </c>
      <c r="BB19" s="29">
        <v>0</v>
      </c>
      <c r="BC19" s="16">
        <f t="shared" si="90"/>
        <v>0</v>
      </c>
      <c r="BD19" s="15">
        <f t="shared" si="19"/>
        <v>0</v>
      </c>
      <c r="BE19" s="16">
        <f t="shared" si="19"/>
        <v>0</v>
      </c>
      <c r="BF19" s="74">
        <f t="shared" si="91"/>
        <v>316621.44</v>
      </c>
      <c r="BG19" s="24"/>
      <c r="BH19" s="31"/>
    </row>
    <row r="20" spans="1:60" s="32" customFormat="1" ht="36">
      <c r="A20" s="54" t="s">
        <v>114</v>
      </c>
      <c r="B20" s="54" t="s">
        <v>69</v>
      </c>
      <c r="C20" s="27" t="s">
        <v>73</v>
      </c>
      <c r="D20" s="11">
        <v>420700</v>
      </c>
      <c r="E20" s="53">
        <v>2420015</v>
      </c>
      <c r="F20" s="28" t="s">
        <v>74</v>
      </c>
      <c r="G20" s="13" t="s">
        <v>45</v>
      </c>
      <c r="H20" s="66" t="s">
        <v>49</v>
      </c>
      <c r="I20" s="13" t="s">
        <v>30</v>
      </c>
      <c r="J20" s="29">
        <v>1</v>
      </c>
      <c r="K20" s="16">
        <f t="shared" si="0"/>
        <v>960000</v>
      </c>
      <c r="L20" s="17">
        <f t="shared" si="1"/>
        <v>1</v>
      </c>
      <c r="M20" s="18">
        <f t="shared" si="84"/>
        <v>960000</v>
      </c>
      <c r="N20" s="30">
        <v>0</v>
      </c>
      <c r="O20" s="20">
        <f t="shared" si="2"/>
        <v>0</v>
      </c>
      <c r="P20" s="21">
        <f t="shared" si="3"/>
        <v>0</v>
      </c>
      <c r="Q20" s="22">
        <f t="shared" si="3"/>
        <v>0</v>
      </c>
      <c r="R20" s="29">
        <v>0</v>
      </c>
      <c r="S20" s="16">
        <f t="shared" si="85"/>
        <v>0</v>
      </c>
      <c r="T20" s="29">
        <v>0</v>
      </c>
      <c r="U20" s="16">
        <f t="shared" si="4"/>
        <v>0</v>
      </c>
      <c r="V20" s="17">
        <f t="shared" si="5"/>
        <v>0</v>
      </c>
      <c r="W20" s="18">
        <f t="shared" si="86"/>
        <v>0</v>
      </c>
      <c r="X20" s="30">
        <v>0</v>
      </c>
      <c r="Y20" s="20">
        <f t="shared" si="6"/>
        <v>0</v>
      </c>
      <c r="Z20" s="30">
        <v>0</v>
      </c>
      <c r="AA20" s="20">
        <f t="shared" si="7"/>
        <v>0</v>
      </c>
      <c r="AB20" s="21">
        <f t="shared" si="8"/>
        <v>0</v>
      </c>
      <c r="AC20" s="22">
        <f t="shared" si="8"/>
        <v>0</v>
      </c>
      <c r="AD20" s="29">
        <v>0</v>
      </c>
      <c r="AE20" s="16">
        <f t="shared" si="102"/>
        <v>0</v>
      </c>
      <c r="AF20" s="29">
        <v>0</v>
      </c>
      <c r="AG20" s="16">
        <f t="shared" si="103"/>
        <v>0</v>
      </c>
      <c r="AH20" s="17">
        <f t="shared" si="104"/>
        <v>0</v>
      </c>
      <c r="AI20" s="18">
        <f t="shared" si="105"/>
        <v>0</v>
      </c>
      <c r="AJ20" s="30">
        <v>0</v>
      </c>
      <c r="AK20" s="20">
        <f t="shared" si="87"/>
        <v>0</v>
      </c>
      <c r="AL20" s="30">
        <v>0</v>
      </c>
      <c r="AM20" s="20">
        <f t="shared" si="12"/>
        <v>0</v>
      </c>
      <c r="AN20" s="21">
        <f t="shared" si="88"/>
        <v>0</v>
      </c>
      <c r="AO20" s="22">
        <f t="shared" si="13"/>
        <v>0</v>
      </c>
      <c r="AP20" s="29">
        <v>0</v>
      </c>
      <c r="AQ20" s="16">
        <f t="shared" si="14"/>
        <v>0</v>
      </c>
      <c r="AR20" s="29">
        <v>0</v>
      </c>
      <c r="AS20" s="16">
        <f t="shared" si="15"/>
        <v>0</v>
      </c>
      <c r="AT20" s="17">
        <f t="shared" si="16"/>
        <v>0</v>
      </c>
      <c r="AU20" s="18">
        <f t="shared" si="16"/>
        <v>0</v>
      </c>
      <c r="AV20" s="30">
        <v>0</v>
      </c>
      <c r="AW20" s="20">
        <f t="shared" si="89"/>
        <v>0</v>
      </c>
      <c r="AX20" s="30">
        <v>0</v>
      </c>
      <c r="AY20" s="20">
        <f t="shared" si="17"/>
        <v>0</v>
      </c>
      <c r="AZ20" s="21">
        <f t="shared" si="18"/>
        <v>0</v>
      </c>
      <c r="BA20" s="22">
        <f t="shared" si="18"/>
        <v>0</v>
      </c>
      <c r="BB20" s="29">
        <v>0</v>
      </c>
      <c r="BC20" s="16">
        <f t="shared" si="90"/>
        <v>0</v>
      </c>
      <c r="BD20" s="15">
        <f t="shared" si="19"/>
        <v>0</v>
      </c>
      <c r="BE20" s="16">
        <f t="shared" si="19"/>
        <v>0</v>
      </c>
      <c r="BF20" s="74">
        <f t="shared" si="91"/>
        <v>960000</v>
      </c>
      <c r="BG20" s="24"/>
      <c r="BH20" s="31"/>
    </row>
    <row r="21" spans="1:60" s="32" customFormat="1" ht="36">
      <c r="A21" s="54" t="s">
        <v>114</v>
      </c>
      <c r="B21" s="54" t="s">
        <v>69</v>
      </c>
      <c r="C21" s="27" t="s">
        <v>70</v>
      </c>
      <c r="D21" s="11">
        <v>420460</v>
      </c>
      <c r="E21" s="53">
        <v>2594277</v>
      </c>
      <c r="F21" s="28" t="s">
        <v>71</v>
      </c>
      <c r="G21" s="13" t="s">
        <v>45</v>
      </c>
      <c r="H21" s="13" t="s">
        <v>43</v>
      </c>
      <c r="I21" s="13" t="s">
        <v>30</v>
      </c>
      <c r="J21" s="29">
        <v>1</v>
      </c>
      <c r="K21" s="16">
        <f>J21*80000*12</f>
        <v>960000</v>
      </c>
      <c r="L21" s="17">
        <f>J21</f>
        <v>1</v>
      </c>
      <c r="M21" s="18">
        <f>K21</f>
        <v>960000</v>
      </c>
      <c r="N21" s="30">
        <v>1</v>
      </c>
      <c r="O21" s="20">
        <f>N21*60000*12</f>
        <v>720000</v>
      </c>
      <c r="P21" s="21">
        <f>N21</f>
        <v>1</v>
      </c>
      <c r="Q21" s="22">
        <f>O21</f>
        <v>720000</v>
      </c>
      <c r="R21" s="29">
        <v>12</v>
      </c>
      <c r="S21" s="16">
        <f>R21*480*365*0.85</f>
        <v>1787040</v>
      </c>
      <c r="T21" s="29">
        <v>0</v>
      </c>
      <c r="U21" s="16">
        <f>T21*(480-260)*365*0.85</f>
        <v>0</v>
      </c>
      <c r="V21" s="17">
        <f>R21+T21</f>
        <v>12</v>
      </c>
      <c r="W21" s="18">
        <f>U21+S21</f>
        <v>1787040</v>
      </c>
      <c r="X21" s="30">
        <v>0</v>
      </c>
      <c r="Y21" s="20">
        <f>X21*800*365*0.9</f>
        <v>0</v>
      </c>
      <c r="Z21" s="30">
        <v>0</v>
      </c>
      <c r="AA21" s="20">
        <f t="shared" si="7"/>
        <v>0</v>
      </c>
      <c r="AB21" s="21">
        <f t="shared" ref="AB21:AB31" si="106">Z21+X21</f>
        <v>0</v>
      </c>
      <c r="AC21" s="22">
        <f t="shared" ref="AC21:AC31" si="107">AA21+Y21</f>
        <v>0</v>
      </c>
      <c r="AD21" s="29">
        <v>0</v>
      </c>
      <c r="AE21" s="16">
        <f>AD21*800*365*0.9</f>
        <v>0</v>
      </c>
      <c r="AF21" s="29">
        <v>0</v>
      </c>
      <c r="AG21" s="16">
        <f>AF21*(800-508.63)*365*0.9</f>
        <v>0</v>
      </c>
      <c r="AH21" s="17">
        <f>AF21+AD21</f>
        <v>0</v>
      </c>
      <c r="AI21" s="18">
        <f>AG21+AE21</f>
        <v>0</v>
      </c>
      <c r="AJ21" s="30">
        <v>1</v>
      </c>
      <c r="AK21" s="20">
        <f>AJ21*800*365*0.9</f>
        <v>262800</v>
      </c>
      <c r="AL21" s="30">
        <v>7</v>
      </c>
      <c r="AM21" s="20">
        <f>AL21*(800-478.72)*365*0.9</f>
        <v>738783.36</v>
      </c>
      <c r="AN21" s="21">
        <f>AJ21+AL21</f>
        <v>8</v>
      </c>
      <c r="AO21" s="22">
        <f>AM21+AK21</f>
        <v>1001583.36</v>
      </c>
      <c r="AP21" s="29">
        <v>0</v>
      </c>
      <c r="AQ21" s="16">
        <f>AP21*800*365*0.9</f>
        <v>0</v>
      </c>
      <c r="AR21" s="29">
        <v>0</v>
      </c>
      <c r="AS21" s="16">
        <f>AR21*(800-508.63)*0.9*365</f>
        <v>0</v>
      </c>
      <c r="AT21" s="17">
        <f>AR21+AP21</f>
        <v>0</v>
      </c>
      <c r="AU21" s="18">
        <f>AS21+AQ21</f>
        <v>0</v>
      </c>
      <c r="AV21" s="30">
        <v>8</v>
      </c>
      <c r="AW21" s="20">
        <f>AV21*280*365*0.9</f>
        <v>735840</v>
      </c>
      <c r="AX21" s="30">
        <v>0</v>
      </c>
      <c r="AY21" s="20">
        <f t="shared" si="17"/>
        <v>0</v>
      </c>
      <c r="AZ21" s="21">
        <f>AX21+AV21</f>
        <v>8</v>
      </c>
      <c r="BA21" s="22">
        <f>AY21+AW21</f>
        <v>735840</v>
      </c>
      <c r="BB21" s="29">
        <v>4</v>
      </c>
      <c r="BC21" s="16">
        <f>BB21*150*365*0.9</f>
        <v>197100</v>
      </c>
      <c r="BD21" s="15">
        <f>BB21</f>
        <v>4</v>
      </c>
      <c r="BE21" s="16">
        <f>BC21</f>
        <v>197100</v>
      </c>
      <c r="BF21" s="74">
        <f t="shared" si="91"/>
        <v>5401563.3600000003</v>
      </c>
      <c r="BG21" s="24"/>
      <c r="BH21" s="31"/>
    </row>
    <row r="22" spans="1:60" s="32" customFormat="1" ht="36">
      <c r="A22" s="54" t="s">
        <v>93</v>
      </c>
      <c r="B22" s="54" t="s">
        <v>93</v>
      </c>
      <c r="C22" s="52" t="s">
        <v>94</v>
      </c>
      <c r="D22" s="58">
        <v>420540</v>
      </c>
      <c r="E22" s="61">
        <v>19283</v>
      </c>
      <c r="F22" s="11" t="s">
        <v>95</v>
      </c>
      <c r="G22" s="13" t="s">
        <v>96</v>
      </c>
      <c r="H22" s="13" t="s">
        <v>44</v>
      </c>
      <c r="I22" s="13" t="s">
        <v>20</v>
      </c>
      <c r="J22" s="29">
        <v>1</v>
      </c>
      <c r="K22" s="16">
        <f>J22*80000*12</f>
        <v>960000</v>
      </c>
      <c r="L22" s="17">
        <f>J22</f>
        <v>1</v>
      </c>
      <c r="M22" s="18">
        <f>K22</f>
        <v>960000</v>
      </c>
      <c r="N22" s="30">
        <v>1</v>
      </c>
      <c r="O22" s="20">
        <f>N22*60000*12</f>
        <v>720000</v>
      </c>
      <c r="P22" s="21">
        <f>N22</f>
        <v>1</v>
      </c>
      <c r="Q22" s="22">
        <f>O22</f>
        <v>720000</v>
      </c>
      <c r="R22" s="29"/>
      <c r="S22" s="16">
        <f t="shared" ref="S22:S30" si="108">R22*480*365*0.85</f>
        <v>0</v>
      </c>
      <c r="T22" s="29">
        <v>10</v>
      </c>
      <c r="U22" s="16">
        <f>T22*(480-260)*365*0.85</f>
        <v>682550</v>
      </c>
      <c r="V22" s="17">
        <f t="shared" ref="V22:V27" si="109">R22+T22</f>
        <v>10</v>
      </c>
      <c r="W22" s="18">
        <f t="shared" ref="W22:W27" si="110">U22+S22</f>
        <v>682550</v>
      </c>
      <c r="X22" s="30"/>
      <c r="Y22" s="20"/>
      <c r="Z22" s="30"/>
      <c r="AA22" s="20">
        <f t="shared" si="7"/>
        <v>0</v>
      </c>
      <c r="AB22" s="21">
        <f t="shared" si="106"/>
        <v>0</v>
      </c>
      <c r="AC22" s="22">
        <f t="shared" si="107"/>
        <v>0</v>
      </c>
      <c r="AD22" s="29"/>
      <c r="AE22" s="16"/>
      <c r="AF22" s="29"/>
      <c r="AG22" s="16"/>
      <c r="AH22" s="17">
        <f t="shared" ref="AH22:AH27" si="111">AF22+AD22</f>
        <v>0</v>
      </c>
      <c r="AI22" s="18">
        <f t="shared" ref="AI22:AI27" si="112">AG22+AE22</f>
        <v>0</v>
      </c>
      <c r="AJ22" s="30"/>
      <c r="AK22" s="20">
        <f t="shared" ref="AK22:AK31" si="113">AJ22*800*365*0.9</f>
        <v>0</v>
      </c>
      <c r="AL22" s="30">
        <v>7</v>
      </c>
      <c r="AM22" s="20">
        <f>AL22*(800-478.72)*365*0.9</f>
        <v>738783.36</v>
      </c>
      <c r="AN22" s="21">
        <f t="shared" ref="AN22:AN27" si="114">AJ22+AL22</f>
        <v>7</v>
      </c>
      <c r="AO22" s="22">
        <f t="shared" ref="AO22:AO27" si="115">AM22+AK22</f>
        <v>738783.36</v>
      </c>
      <c r="AP22" s="29"/>
      <c r="AQ22" s="16"/>
      <c r="AR22" s="29"/>
      <c r="AS22" s="16"/>
      <c r="AT22" s="17"/>
      <c r="AU22" s="18"/>
      <c r="AV22" s="30">
        <v>7</v>
      </c>
      <c r="AW22" s="20">
        <f>AV22*280*365*0.9</f>
        <v>643860</v>
      </c>
      <c r="AX22" s="30"/>
      <c r="AY22" s="20">
        <f t="shared" si="17"/>
        <v>0</v>
      </c>
      <c r="AZ22" s="21">
        <f t="shared" ref="AZ22:AZ27" si="116">AX22+AV22</f>
        <v>7</v>
      </c>
      <c r="BA22" s="22">
        <f t="shared" ref="BA22:BA27" si="117">AY22+AW22</f>
        <v>643860</v>
      </c>
      <c r="BB22" s="29">
        <v>3</v>
      </c>
      <c r="BC22" s="16">
        <f>BB22*150*365*0.9</f>
        <v>147825</v>
      </c>
      <c r="BD22" s="15">
        <f>BB22</f>
        <v>3</v>
      </c>
      <c r="BE22" s="16">
        <f>BC22</f>
        <v>147825</v>
      </c>
      <c r="BF22" s="74">
        <f t="shared" si="91"/>
        <v>3893018.36</v>
      </c>
      <c r="BG22" s="24"/>
      <c r="BH22" s="31"/>
    </row>
    <row r="23" spans="1:60" s="32" customFormat="1" ht="36">
      <c r="A23" s="54" t="s">
        <v>93</v>
      </c>
      <c r="B23" s="54" t="s">
        <v>93</v>
      </c>
      <c r="C23" s="52" t="s">
        <v>94</v>
      </c>
      <c r="D23" s="11">
        <v>420540</v>
      </c>
      <c r="E23" s="62">
        <v>2691841</v>
      </c>
      <c r="F23" s="11" t="s">
        <v>97</v>
      </c>
      <c r="G23" s="13" t="s">
        <v>96</v>
      </c>
      <c r="H23" s="13" t="s">
        <v>44</v>
      </c>
      <c r="I23" s="13" t="s">
        <v>20</v>
      </c>
      <c r="J23" s="29"/>
      <c r="K23" s="16">
        <f t="shared" ref="K23:K31" si="118">J23*80000*12</f>
        <v>0</v>
      </c>
      <c r="L23" s="17">
        <f t="shared" ref="L23:L27" si="119">J23</f>
        <v>0</v>
      </c>
      <c r="M23" s="18">
        <f t="shared" ref="M23:M25" si="120">K23</f>
        <v>0</v>
      </c>
      <c r="N23" s="30"/>
      <c r="O23" s="20">
        <f t="shared" ref="O23:O27" si="121">N23*60000*12</f>
        <v>0</v>
      </c>
      <c r="P23" s="21">
        <f t="shared" ref="P23:P27" si="122">N23</f>
        <v>0</v>
      </c>
      <c r="Q23" s="22">
        <f t="shared" ref="Q23:Q27" si="123">O23</f>
        <v>0</v>
      </c>
      <c r="R23" s="29"/>
      <c r="S23" s="16">
        <f t="shared" si="108"/>
        <v>0</v>
      </c>
      <c r="T23" s="29"/>
      <c r="U23" s="16">
        <f t="shared" ref="U23:U29" si="124">T23*(480-260)*365*0.85</f>
        <v>0</v>
      </c>
      <c r="V23" s="17">
        <f t="shared" si="109"/>
        <v>0</v>
      </c>
      <c r="W23" s="18">
        <f t="shared" si="110"/>
        <v>0</v>
      </c>
      <c r="X23" s="30"/>
      <c r="Y23" s="20"/>
      <c r="Z23" s="30">
        <v>5</v>
      </c>
      <c r="AA23" s="20">
        <f t="shared" si="7"/>
        <v>527702.4</v>
      </c>
      <c r="AB23" s="21">
        <f t="shared" si="106"/>
        <v>5</v>
      </c>
      <c r="AC23" s="22">
        <f t="shared" si="107"/>
        <v>527702.4</v>
      </c>
      <c r="AD23" s="29"/>
      <c r="AE23" s="16"/>
      <c r="AF23" s="29"/>
      <c r="AG23" s="16"/>
      <c r="AH23" s="17">
        <f t="shared" si="111"/>
        <v>0</v>
      </c>
      <c r="AI23" s="18">
        <f t="shared" si="112"/>
        <v>0</v>
      </c>
      <c r="AJ23" s="30"/>
      <c r="AK23" s="20">
        <f t="shared" si="113"/>
        <v>0</v>
      </c>
      <c r="AL23" s="30"/>
      <c r="AM23" s="20">
        <f t="shared" ref="AM23:AM31" si="125">AL23*(800-478.72)*365*0.9</f>
        <v>0</v>
      </c>
      <c r="AN23" s="21">
        <f t="shared" si="114"/>
        <v>0</v>
      </c>
      <c r="AO23" s="22">
        <f t="shared" si="115"/>
        <v>0</v>
      </c>
      <c r="AP23" s="29"/>
      <c r="AQ23" s="16"/>
      <c r="AR23" s="29"/>
      <c r="AS23" s="16"/>
      <c r="AT23" s="17"/>
      <c r="AU23" s="18"/>
      <c r="AV23" s="30"/>
      <c r="AW23" s="20">
        <f t="shared" ref="AW23:AW30" si="126">AV23*280*365*0.9</f>
        <v>0</v>
      </c>
      <c r="AX23" s="30"/>
      <c r="AY23" s="20">
        <f t="shared" si="17"/>
        <v>0</v>
      </c>
      <c r="AZ23" s="21">
        <f t="shared" si="116"/>
        <v>0</v>
      </c>
      <c r="BA23" s="22">
        <f t="shared" si="117"/>
        <v>0</v>
      </c>
      <c r="BB23" s="29"/>
      <c r="BC23" s="16">
        <f t="shared" ref="BC23:BC27" si="127">BB23*150*365*0.9</f>
        <v>0</v>
      </c>
      <c r="BD23" s="15">
        <f t="shared" ref="BD23:BD27" si="128">BB23</f>
        <v>0</v>
      </c>
      <c r="BE23" s="16">
        <f t="shared" ref="BE23:BE27" si="129">BC23</f>
        <v>0</v>
      </c>
      <c r="BF23" s="74">
        <f t="shared" si="91"/>
        <v>527702.4</v>
      </c>
      <c r="BG23" s="24"/>
      <c r="BH23" s="31"/>
    </row>
    <row r="24" spans="1:60" s="32" customFormat="1" ht="36">
      <c r="A24" s="54" t="s">
        <v>93</v>
      </c>
      <c r="B24" s="54" t="s">
        <v>93</v>
      </c>
      <c r="C24" s="52" t="s">
        <v>94</v>
      </c>
      <c r="D24" s="11">
        <v>420540</v>
      </c>
      <c r="E24" s="62">
        <v>3157245</v>
      </c>
      <c r="F24" s="11" t="s">
        <v>98</v>
      </c>
      <c r="G24" s="13" t="s">
        <v>96</v>
      </c>
      <c r="H24" s="13" t="s">
        <v>99</v>
      </c>
      <c r="I24" s="13" t="s">
        <v>20</v>
      </c>
      <c r="J24" s="29">
        <v>1</v>
      </c>
      <c r="K24" s="16">
        <f t="shared" si="118"/>
        <v>960000</v>
      </c>
      <c r="L24" s="17">
        <f t="shared" si="119"/>
        <v>1</v>
      </c>
      <c r="M24" s="18">
        <f t="shared" si="120"/>
        <v>960000</v>
      </c>
      <c r="N24" s="30">
        <v>1</v>
      </c>
      <c r="O24" s="20">
        <f t="shared" si="121"/>
        <v>720000</v>
      </c>
      <c r="P24" s="21">
        <f t="shared" si="122"/>
        <v>1</v>
      </c>
      <c r="Q24" s="22">
        <f t="shared" si="123"/>
        <v>720000</v>
      </c>
      <c r="R24" s="29">
        <v>6</v>
      </c>
      <c r="S24" s="16">
        <f t="shared" si="108"/>
        <v>893520</v>
      </c>
      <c r="T24" s="29"/>
      <c r="U24" s="16">
        <f t="shared" si="124"/>
        <v>0</v>
      </c>
      <c r="V24" s="17">
        <f t="shared" si="109"/>
        <v>6</v>
      </c>
      <c r="W24" s="18">
        <f t="shared" si="110"/>
        <v>893520</v>
      </c>
      <c r="X24" s="30">
        <v>1</v>
      </c>
      <c r="Y24" s="20"/>
      <c r="Z24" s="30">
        <v>2</v>
      </c>
      <c r="AA24" s="20">
        <f t="shared" si="7"/>
        <v>211080.95999999999</v>
      </c>
      <c r="AB24" s="21">
        <f t="shared" si="106"/>
        <v>3</v>
      </c>
      <c r="AC24" s="22">
        <f t="shared" si="107"/>
        <v>211080.95999999999</v>
      </c>
      <c r="AD24" s="29"/>
      <c r="AE24" s="16"/>
      <c r="AF24" s="29"/>
      <c r="AG24" s="16"/>
      <c r="AH24" s="17">
        <f t="shared" si="111"/>
        <v>0</v>
      </c>
      <c r="AI24" s="18">
        <f t="shared" si="112"/>
        <v>0</v>
      </c>
      <c r="AJ24" s="30"/>
      <c r="AK24" s="20">
        <f t="shared" si="113"/>
        <v>0</v>
      </c>
      <c r="AL24" s="30">
        <v>6</v>
      </c>
      <c r="AM24" s="20">
        <f t="shared" si="125"/>
        <v>633242.88</v>
      </c>
      <c r="AN24" s="21">
        <f t="shared" si="114"/>
        <v>6</v>
      </c>
      <c r="AO24" s="22">
        <f t="shared" si="115"/>
        <v>633242.88</v>
      </c>
      <c r="AP24" s="29"/>
      <c r="AQ24" s="16"/>
      <c r="AR24" s="29"/>
      <c r="AS24" s="16"/>
      <c r="AT24" s="17"/>
      <c r="AU24" s="18"/>
      <c r="AV24" s="30"/>
      <c r="AW24" s="20">
        <f t="shared" si="126"/>
        <v>0</v>
      </c>
      <c r="AX24" s="30">
        <v>6</v>
      </c>
      <c r="AY24" s="20">
        <f t="shared" si="17"/>
        <v>551880</v>
      </c>
      <c r="AZ24" s="21">
        <f t="shared" si="116"/>
        <v>6</v>
      </c>
      <c r="BA24" s="22">
        <f t="shared" si="117"/>
        <v>551880</v>
      </c>
      <c r="BB24" s="29">
        <v>4</v>
      </c>
      <c r="BC24" s="16">
        <f t="shared" si="127"/>
        <v>197100</v>
      </c>
      <c r="BD24" s="15">
        <f t="shared" si="128"/>
        <v>4</v>
      </c>
      <c r="BE24" s="16">
        <f t="shared" si="129"/>
        <v>197100</v>
      </c>
      <c r="BF24" s="74">
        <f t="shared" si="91"/>
        <v>4166823.84</v>
      </c>
      <c r="BG24" s="24"/>
      <c r="BH24" s="31"/>
    </row>
    <row r="25" spans="1:60" s="32" customFormat="1" ht="36">
      <c r="A25" s="54" t="s">
        <v>93</v>
      </c>
      <c r="B25" s="54" t="s">
        <v>93</v>
      </c>
      <c r="C25" s="52" t="s">
        <v>100</v>
      </c>
      <c r="D25" s="11">
        <v>421660</v>
      </c>
      <c r="E25" s="62">
        <v>2555646</v>
      </c>
      <c r="F25" s="11" t="s">
        <v>101</v>
      </c>
      <c r="G25" s="13" t="s">
        <v>96</v>
      </c>
      <c r="H25" s="13" t="s">
        <v>44</v>
      </c>
      <c r="I25" s="13" t="s">
        <v>20</v>
      </c>
      <c r="J25" s="29">
        <v>1</v>
      </c>
      <c r="K25" s="16">
        <f t="shared" si="118"/>
        <v>960000</v>
      </c>
      <c r="L25" s="17">
        <f t="shared" si="119"/>
        <v>1</v>
      </c>
      <c r="M25" s="18">
        <f t="shared" si="120"/>
        <v>960000</v>
      </c>
      <c r="N25" s="30">
        <v>1</v>
      </c>
      <c r="O25" s="20">
        <f t="shared" si="121"/>
        <v>720000</v>
      </c>
      <c r="P25" s="21">
        <f t="shared" si="122"/>
        <v>1</v>
      </c>
      <c r="Q25" s="22">
        <f t="shared" si="123"/>
        <v>720000</v>
      </c>
      <c r="R25" s="29">
        <v>11</v>
      </c>
      <c r="S25" s="16">
        <f t="shared" si="108"/>
        <v>1638120</v>
      </c>
      <c r="T25" s="29"/>
      <c r="U25" s="16">
        <f t="shared" si="124"/>
        <v>0</v>
      </c>
      <c r="V25" s="17">
        <f t="shared" si="109"/>
        <v>11</v>
      </c>
      <c r="W25" s="18">
        <f t="shared" si="110"/>
        <v>1638120</v>
      </c>
      <c r="X25" s="30"/>
      <c r="Y25" s="20"/>
      <c r="Z25" s="30">
        <v>5</v>
      </c>
      <c r="AA25" s="20">
        <f t="shared" si="7"/>
        <v>527702.4</v>
      </c>
      <c r="AB25" s="21">
        <f t="shared" si="106"/>
        <v>5</v>
      </c>
      <c r="AC25" s="22">
        <f t="shared" si="107"/>
        <v>527702.4</v>
      </c>
      <c r="AD25" s="29"/>
      <c r="AE25" s="16"/>
      <c r="AF25" s="29"/>
      <c r="AG25" s="16"/>
      <c r="AH25" s="17">
        <f t="shared" si="111"/>
        <v>0</v>
      </c>
      <c r="AI25" s="18">
        <f t="shared" si="112"/>
        <v>0</v>
      </c>
      <c r="AJ25" s="30"/>
      <c r="AK25" s="20">
        <f t="shared" si="113"/>
        <v>0</v>
      </c>
      <c r="AL25" s="30">
        <v>7</v>
      </c>
      <c r="AM25" s="20">
        <f t="shared" si="125"/>
        <v>738783.36</v>
      </c>
      <c r="AN25" s="21">
        <f t="shared" si="114"/>
        <v>7</v>
      </c>
      <c r="AO25" s="22">
        <f t="shared" si="115"/>
        <v>738783.36</v>
      </c>
      <c r="AP25" s="29"/>
      <c r="AQ25" s="16"/>
      <c r="AR25" s="29"/>
      <c r="AS25" s="16"/>
      <c r="AT25" s="17"/>
      <c r="AU25" s="18"/>
      <c r="AV25" s="30"/>
      <c r="AW25" s="20">
        <f t="shared" si="126"/>
        <v>0</v>
      </c>
      <c r="AX25" s="30">
        <v>7</v>
      </c>
      <c r="AY25" s="20">
        <f t="shared" si="17"/>
        <v>643860</v>
      </c>
      <c r="AZ25" s="21">
        <f t="shared" si="116"/>
        <v>7</v>
      </c>
      <c r="BA25" s="22">
        <f t="shared" si="117"/>
        <v>643860</v>
      </c>
      <c r="BB25" s="29">
        <v>3</v>
      </c>
      <c r="BC25" s="16">
        <f t="shared" si="127"/>
        <v>147825</v>
      </c>
      <c r="BD25" s="15">
        <f t="shared" si="128"/>
        <v>3</v>
      </c>
      <c r="BE25" s="16">
        <f t="shared" si="129"/>
        <v>147825</v>
      </c>
      <c r="BF25" s="74">
        <f t="shared" si="91"/>
        <v>5376290.7599999998</v>
      </c>
      <c r="BG25" s="24"/>
      <c r="BH25" s="31"/>
    </row>
    <row r="26" spans="1:60" s="32" customFormat="1" ht="36">
      <c r="A26" s="54" t="s">
        <v>102</v>
      </c>
      <c r="B26" s="54" t="s">
        <v>102</v>
      </c>
      <c r="C26" s="52" t="s">
        <v>113</v>
      </c>
      <c r="D26" s="11">
        <v>420890</v>
      </c>
      <c r="E26" s="62">
        <v>2306344</v>
      </c>
      <c r="F26" s="11" t="s">
        <v>103</v>
      </c>
      <c r="G26" s="13" t="s">
        <v>45</v>
      </c>
      <c r="H26" s="13" t="s">
        <v>43</v>
      </c>
      <c r="I26" s="13" t="s">
        <v>30</v>
      </c>
      <c r="J26" s="29">
        <v>1</v>
      </c>
      <c r="K26" s="16">
        <f t="shared" si="118"/>
        <v>960000</v>
      </c>
      <c r="L26" s="17">
        <f t="shared" si="119"/>
        <v>1</v>
      </c>
      <c r="M26" s="18">
        <f t="shared" ref="M26:M27" si="130">K26</f>
        <v>960000</v>
      </c>
      <c r="N26" s="30">
        <v>1</v>
      </c>
      <c r="O26" s="20">
        <f t="shared" si="121"/>
        <v>720000</v>
      </c>
      <c r="P26" s="21">
        <f t="shared" si="122"/>
        <v>1</v>
      </c>
      <c r="Q26" s="22">
        <f t="shared" si="123"/>
        <v>720000</v>
      </c>
      <c r="R26" s="29"/>
      <c r="S26" s="16">
        <f t="shared" si="108"/>
        <v>0</v>
      </c>
      <c r="T26" s="29">
        <v>7</v>
      </c>
      <c r="U26" s="16">
        <f t="shared" si="124"/>
        <v>477785</v>
      </c>
      <c r="V26" s="17">
        <f t="shared" si="109"/>
        <v>7</v>
      </c>
      <c r="W26" s="18">
        <f t="shared" si="110"/>
        <v>477785</v>
      </c>
      <c r="X26" s="30"/>
      <c r="Y26" s="20"/>
      <c r="Z26" s="30"/>
      <c r="AA26" s="20">
        <f t="shared" si="7"/>
        <v>0</v>
      </c>
      <c r="AB26" s="21">
        <f t="shared" si="106"/>
        <v>0</v>
      </c>
      <c r="AC26" s="22">
        <f t="shared" si="107"/>
        <v>0</v>
      </c>
      <c r="AD26" s="29"/>
      <c r="AE26" s="16"/>
      <c r="AF26" s="29"/>
      <c r="AG26" s="16"/>
      <c r="AH26" s="17">
        <f t="shared" si="111"/>
        <v>0</v>
      </c>
      <c r="AI26" s="18">
        <f t="shared" si="112"/>
        <v>0</v>
      </c>
      <c r="AJ26" s="30"/>
      <c r="AK26" s="20">
        <f t="shared" si="113"/>
        <v>0</v>
      </c>
      <c r="AL26" s="30">
        <v>6</v>
      </c>
      <c r="AM26" s="20">
        <f t="shared" si="125"/>
        <v>633242.88</v>
      </c>
      <c r="AN26" s="21">
        <f t="shared" si="114"/>
        <v>6</v>
      </c>
      <c r="AO26" s="22">
        <f t="shared" si="115"/>
        <v>633242.88</v>
      </c>
      <c r="AP26" s="29"/>
      <c r="AQ26" s="16"/>
      <c r="AR26" s="29"/>
      <c r="AS26" s="16"/>
      <c r="AT26" s="17"/>
      <c r="AU26" s="18"/>
      <c r="AV26" s="30"/>
      <c r="AW26" s="20">
        <f t="shared" si="126"/>
        <v>0</v>
      </c>
      <c r="AX26" s="30">
        <v>6</v>
      </c>
      <c r="AY26" s="20">
        <f t="shared" si="17"/>
        <v>551880</v>
      </c>
      <c r="AZ26" s="21">
        <f t="shared" si="116"/>
        <v>6</v>
      </c>
      <c r="BA26" s="22">
        <f t="shared" si="117"/>
        <v>551880</v>
      </c>
      <c r="BB26" s="29">
        <v>3</v>
      </c>
      <c r="BC26" s="16">
        <f t="shared" si="127"/>
        <v>147825</v>
      </c>
      <c r="BD26" s="15">
        <f t="shared" si="128"/>
        <v>3</v>
      </c>
      <c r="BE26" s="16">
        <f t="shared" si="129"/>
        <v>147825</v>
      </c>
      <c r="BF26" s="74">
        <f t="shared" si="91"/>
        <v>3490732.88</v>
      </c>
      <c r="BG26" s="24"/>
      <c r="BH26" s="31"/>
    </row>
    <row r="27" spans="1:60" s="32" customFormat="1" ht="36">
      <c r="A27" s="54" t="s">
        <v>102</v>
      </c>
      <c r="B27" s="54" t="s">
        <v>102</v>
      </c>
      <c r="C27" s="52" t="s">
        <v>113</v>
      </c>
      <c r="D27" s="11">
        <v>420890</v>
      </c>
      <c r="E27" s="62">
        <v>6722180</v>
      </c>
      <c r="F27" s="11" t="s">
        <v>104</v>
      </c>
      <c r="G27" s="13" t="s">
        <v>45</v>
      </c>
      <c r="H27" s="13" t="s">
        <v>43</v>
      </c>
      <c r="I27" s="13" t="s">
        <v>30</v>
      </c>
      <c r="J27" s="29"/>
      <c r="K27" s="16">
        <f t="shared" si="118"/>
        <v>0</v>
      </c>
      <c r="L27" s="17">
        <f t="shared" si="119"/>
        <v>0</v>
      </c>
      <c r="M27" s="18">
        <f t="shared" si="130"/>
        <v>0</v>
      </c>
      <c r="N27" s="30"/>
      <c r="O27" s="20">
        <f t="shared" si="121"/>
        <v>0</v>
      </c>
      <c r="P27" s="21">
        <f t="shared" si="122"/>
        <v>0</v>
      </c>
      <c r="Q27" s="22">
        <f t="shared" si="123"/>
        <v>0</v>
      </c>
      <c r="R27" s="29"/>
      <c r="S27" s="16">
        <f t="shared" si="108"/>
        <v>0</v>
      </c>
      <c r="T27" s="29"/>
      <c r="U27" s="16">
        <f t="shared" si="124"/>
        <v>0</v>
      </c>
      <c r="V27" s="17">
        <f t="shared" si="109"/>
        <v>0</v>
      </c>
      <c r="W27" s="18">
        <f t="shared" si="110"/>
        <v>0</v>
      </c>
      <c r="X27" s="30"/>
      <c r="Y27" s="20"/>
      <c r="Z27" s="30">
        <v>2</v>
      </c>
      <c r="AA27" s="20">
        <f t="shared" si="7"/>
        <v>211080.95999999999</v>
      </c>
      <c r="AB27" s="21">
        <f t="shared" si="106"/>
        <v>2</v>
      </c>
      <c r="AC27" s="22">
        <f t="shared" si="107"/>
        <v>211080.95999999999</v>
      </c>
      <c r="AD27" s="29"/>
      <c r="AE27" s="16"/>
      <c r="AF27" s="29"/>
      <c r="AG27" s="16"/>
      <c r="AH27" s="17">
        <f t="shared" si="111"/>
        <v>0</v>
      </c>
      <c r="AI27" s="18">
        <f t="shared" si="112"/>
        <v>0</v>
      </c>
      <c r="AJ27" s="30"/>
      <c r="AK27" s="20">
        <f t="shared" si="113"/>
        <v>0</v>
      </c>
      <c r="AL27" s="30"/>
      <c r="AM27" s="20">
        <f t="shared" si="125"/>
        <v>0</v>
      </c>
      <c r="AN27" s="21">
        <f t="shared" si="114"/>
        <v>0</v>
      </c>
      <c r="AO27" s="22">
        <f t="shared" si="115"/>
        <v>0</v>
      </c>
      <c r="AP27" s="29"/>
      <c r="AQ27" s="16"/>
      <c r="AR27" s="29"/>
      <c r="AS27" s="16"/>
      <c r="AT27" s="17"/>
      <c r="AU27" s="18"/>
      <c r="AV27" s="30"/>
      <c r="AW27" s="20">
        <f t="shared" si="126"/>
        <v>0</v>
      </c>
      <c r="AX27" s="30"/>
      <c r="AY27" s="20">
        <f t="shared" si="17"/>
        <v>0</v>
      </c>
      <c r="AZ27" s="21">
        <f t="shared" si="116"/>
        <v>0</v>
      </c>
      <c r="BA27" s="22">
        <f t="shared" si="117"/>
        <v>0</v>
      </c>
      <c r="BB27" s="29"/>
      <c r="BC27" s="16">
        <f t="shared" si="127"/>
        <v>0</v>
      </c>
      <c r="BD27" s="15">
        <f t="shared" si="128"/>
        <v>0</v>
      </c>
      <c r="BE27" s="16">
        <f t="shared" si="129"/>
        <v>0</v>
      </c>
      <c r="BF27" s="74">
        <f t="shared" si="91"/>
        <v>211080.95999999999</v>
      </c>
      <c r="BG27" s="24"/>
      <c r="BH27" s="31"/>
    </row>
    <row r="28" spans="1:60" ht="36">
      <c r="A28" s="54" t="s">
        <v>102</v>
      </c>
      <c r="B28" s="54" t="s">
        <v>102</v>
      </c>
      <c r="C28" s="54" t="s">
        <v>105</v>
      </c>
      <c r="D28" s="54">
        <v>420910</v>
      </c>
      <c r="E28" s="62">
        <v>2436477</v>
      </c>
      <c r="F28" s="59" t="s">
        <v>106</v>
      </c>
      <c r="G28" s="60" t="s">
        <v>96</v>
      </c>
      <c r="H28" s="54" t="s">
        <v>44</v>
      </c>
      <c r="I28" s="59" t="s">
        <v>20</v>
      </c>
      <c r="J28" s="55">
        <v>1</v>
      </c>
      <c r="K28" s="16">
        <f t="shared" si="118"/>
        <v>960000</v>
      </c>
      <c r="L28" s="17">
        <f>J28</f>
        <v>1</v>
      </c>
      <c r="M28" s="18">
        <f>K28</f>
        <v>960000</v>
      </c>
      <c r="N28" s="55">
        <v>1</v>
      </c>
      <c r="O28" s="20">
        <f>N28*60000*12</f>
        <v>720000</v>
      </c>
      <c r="P28" s="21">
        <f>N28</f>
        <v>1</v>
      </c>
      <c r="Q28" s="22">
        <f>O28</f>
        <v>720000</v>
      </c>
      <c r="R28" s="55"/>
      <c r="S28" s="20">
        <f t="shared" si="108"/>
        <v>0</v>
      </c>
      <c r="T28" s="55">
        <v>18</v>
      </c>
      <c r="U28" s="20">
        <f t="shared" si="124"/>
        <v>1228590</v>
      </c>
      <c r="V28" s="21">
        <f>R28+T28</f>
        <v>18</v>
      </c>
      <c r="W28" s="22">
        <f>U28+S28</f>
        <v>1228590</v>
      </c>
      <c r="X28" s="55"/>
      <c r="Y28" s="56"/>
      <c r="Z28" s="55"/>
      <c r="AA28" s="20">
        <f t="shared" si="7"/>
        <v>0</v>
      </c>
      <c r="AB28" s="21">
        <f t="shared" si="106"/>
        <v>0</v>
      </c>
      <c r="AC28" s="22">
        <f t="shared" si="107"/>
        <v>0</v>
      </c>
      <c r="AD28" s="55"/>
      <c r="AE28" s="56"/>
      <c r="AF28" s="55"/>
      <c r="AG28" s="56"/>
      <c r="AH28" s="21">
        <f>AF28+AD28</f>
        <v>0</v>
      </c>
      <c r="AI28" s="22">
        <f>AG28+AE28</f>
        <v>0</v>
      </c>
      <c r="AJ28" s="55">
        <v>3</v>
      </c>
      <c r="AK28" s="20">
        <f t="shared" si="113"/>
        <v>788400</v>
      </c>
      <c r="AL28" s="55">
        <v>9</v>
      </c>
      <c r="AM28" s="20">
        <f t="shared" si="125"/>
        <v>949864.31999999983</v>
      </c>
      <c r="AN28" s="21">
        <f>AJ28+AL28</f>
        <v>12</v>
      </c>
      <c r="AO28" s="22">
        <f>AM28+AK28</f>
        <v>1738264.3199999998</v>
      </c>
      <c r="AP28" s="55"/>
      <c r="AQ28" s="56"/>
      <c r="AR28" s="55"/>
      <c r="AS28" s="56"/>
      <c r="AT28" s="55"/>
      <c r="AU28" s="56"/>
      <c r="AV28" s="55"/>
      <c r="AW28" s="20">
        <f t="shared" si="126"/>
        <v>0</v>
      </c>
      <c r="AX28" s="55">
        <v>12</v>
      </c>
      <c r="AY28" s="20">
        <f t="shared" si="17"/>
        <v>1103760</v>
      </c>
      <c r="AZ28" s="21">
        <f>AX28+AV28</f>
        <v>12</v>
      </c>
      <c r="BA28" s="22">
        <f>AY28+AW28</f>
        <v>1103760</v>
      </c>
      <c r="BB28" s="55">
        <v>6</v>
      </c>
      <c r="BC28" s="20">
        <f>BB28*150*365*0.9</f>
        <v>295650</v>
      </c>
      <c r="BD28" s="19">
        <f>BB28</f>
        <v>6</v>
      </c>
      <c r="BE28" s="20">
        <f>BC28</f>
        <v>295650</v>
      </c>
      <c r="BF28" s="74">
        <f t="shared" si="91"/>
        <v>6046264.3200000003</v>
      </c>
    </row>
    <row r="29" spans="1:60" s="32" customFormat="1" ht="36">
      <c r="A29" s="54" t="s">
        <v>102</v>
      </c>
      <c r="B29" s="54" t="s">
        <v>102</v>
      </c>
      <c r="C29" s="52" t="s">
        <v>105</v>
      </c>
      <c r="D29" s="11">
        <v>420910</v>
      </c>
      <c r="E29" s="62">
        <v>2436450</v>
      </c>
      <c r="F29" s="11" t="s">
        <v>107</v>
      </c>
      <c r="G29" s="13" t="s">
        <v>96</v>
      </c>
      <c r="H29" s="13" t="s">
        <v>44</v>
      </c>
      <c r="I29" s="13" t="s">
        <v>20</v>
      </c>
      <c r="J29" s="29"/>
      <c r="K29" s="16">
        <f t="shared" si="118"/>
        <v>0</v>
      </c>
      <c r="L29" s="17">
        <f t="shared" ref="L29:L31" si="131">J29</f>
        <v>0</v>
      </c>
      <c r="M29" s="18">
        <f t="shared" ref="M29:M31" si="132">K29</f>
        <v>0</v>
      </c>
      <c r="N29" s="30"/>
      <c r="O29" s="20">
        <f t="shared" ref="O29" si="133">N29*60000*12</f>
        <v>0</v>
      </c>
      <c r="P29" s="21">
        <f t="shared" ref="P29:P30" si="134">N29</f>
        <v>0</v>
      </c>
      <c r="Q29" s="22">
        <f t="shared" ref="Q29" si="135">O29</f>
        <v>0</v>
      </c>
      <c r="R29" s="30"/>
      <c r="S29" s="20">
        <f t="shared" si="108"/>
        <v>0</v>
      </c>
      <c r="T29" s="30"/>
      <c r="U29" s="20">
        <f t="shared" si="124"/>
        <v>0</v>
      </c>
      <c r="V29" s="21">
        <f t="shared" ref="V29:V31" si="136">R29+T29</f>
        <v>0</v>
      </c>
      <c r="W29" s="22">
        <f t="shared" ref="W29:W31" si="137">U29+S29</f>
        <v>0</v>
      </c>
      <c r="X29" s="30"/>
      <c r="Y29" s="20"/>
      <c r="Z29" s="30">
        <v>5</v>
      </c>
      <c r="AA29" s="20">
        <f t="shared" si="7"/>
        <v>527702.4</v>
      </c>
      <c r="AB29" s="21">
        <f t="shared" si="106"/>
        <v>5</v>
      </c>
      <c r="AC29" s="22">
        <f t="shared" si="107"/>
        <v>527702.4</v>
      </c>
      <c r="AD29" s="30"/>
      <c r="AE29" s="20"/>
      <c r="AF29" s="30"/>
      <c r="AG29" s="20"/>
      <c r="AH29" s="21"/>
      <c r="AI29" s="22"/>
      <c r="AJ29" s="30"/>
      <c r="AK29" s="20">
        <f t="shared" si="113"/>
        <v>0</v>
      </c>
      <c r="AL29" s="30"/>
      <c r="AM29" s="20">
        <f t="shared" si="125"/>
        <v>0</v>
      </c>
      <c r="AN29" s="21">
        <f t="shared" ref="AN29:AN30" si="138">AJ29+AL29</f>
        <v>0</v>
      </c>
      <c r="AO29" s="22">
        <f t="shared" ref="AO29:AO30" si="139">AM29+AK29</f>
        <v>0</v>
      </c>
      <c r="AP29" s="30"/>
      <c r="AQ29" s="20"/>
      <c r="AR29" s="30"/>
      <c r="AS29" s="20"/>
      <c r="AT29" s="21"/>
      <c r="AU29" s="22"/>
      <c r="AV29" s="30"/>
      <c r="AW29" s="20">
        <f t="shared" si="126"/>
        <v>0</v>
      </c>
      <c r="AX29" s="30"/>
      <c r="AY29" s="20">
        <f t="shared" si="17"/>
        <v>0</v>
      </c>
      <c r="AZ29" s="21">
        <f t="shared" ref="AZ29:AZ30" si="140">AX29+AV29</f>
        <v>0</v>
      </c>
      <c r="BA29" s="22">
        <f t="shared" ref="BA29:BA30" si="141">AY29+AW29</f>
        <v>0</v>
      </c>
      <c r="BB29" s="30"/>
      <c r="BC29" s="20">
        <f t="shared" ref="BC29" si="142">BB29*150*365*0.9</f>
        <v>0</v>
      </c>
      <c r="BD29" s="19">
        <f t="shared" ref="BD29:BD31" si="143">BB29</f>
        <v>0</v>
      </c>
      <c r="BE29" s="20">
        <f t="shared" ref="BE29" si="144">BC29</f>
        <v>0</v>
      </c>
      <c r="BF29" s="74">
        <f t="shared" si="91"/>
        <v>527702.4</v>
      </c>
      <c r="BG29" s="24"/>
      <c r="BH29" s="31"/>
    </row>
    <row r="30" spans="1:60" s="32" customFormat="1" ht="36">
      <c r="A30" s="54" t="s">
        <v>108</v>
      </c>
      <c r="B30" s="54" t="s">
        <v>108</v>
      </c>
      <c r="C30" s="52" t="s">
        <v>109</v>
      </c>
      <c r="D30" s="11">
        <v>421010</v>
      </c>
      <c r="E30" s="62">
        <v>2379341</v>
      </c>
      <c r="F30" s="11" t="s">
        <v>110</v>
      </c>
      <c r="G30" s="13" t="s">
        <v>96</v>
      </c>
      <c r="H30" s="13" t="s">
        <v>44</v>
      </c>
      <c r="I30" s="13" t="s">
        <v>20</v>
      </c>
      <c r="J30" s="30">
        <v>1</v>
      </c>
      <c r="K30" s="20">
        <f t="shared" si="118"/>
        <v>960000</v>
      </c>
      <c r="L30" s="17">
        <f t="shared" si="131"/>
        <v>1</v>
      </c>
      <c r="M30" s="18">
        <f t="shared" si="132"/>
        <v>960000</v>
      </c>
      <c r="N30" s="30">
        <v>1</v>
      </c>
      <c r="O30" s="20">
        <f>N30*60000*12</f>
        <v>720000</v>
      </c>
      <c r="P30" s="21">
        <f t="shared" si="134"/>
        <v>1</v>
      </c>
      <c r="Q30" s="22">
        <f>O30</f>
        <v>720000</v>
      </c>
      <c r="R30" s="30">
        <v>10</v>
      </c>
      <c r="S30" s="20">
        <f t="shared" si="108"/>
        <v>1489200</v>
      </c>
      <c r="T30" s="30"/>
      <c r="U30" s="20"/>
      <c r="V30" s="21">
        <f t="shared" si="136"/>
        <v>10</v>
      </c>
      <c r="W30" s="22">
        <f t="shared" si="137"/>
        <v>1489200</v>
      </c>
      <c r="X30" s="30"/>
      <c r="Y30" s="20"/>
      <c r="Z30" s="30"/>
      <c r="AA30" s="20">
        <f t="shared" si="7"/>
        <v>0</v>
      </c>
      <c r="AB30" s="21">
        <f t="shared" si="106"/>
        <v>0</v>
      </c>
      <c r="AC30" s="22">
        <f t="shared" si="107"/>
        <v>0</v>
      </c>
      <c r="AD30" s="30"/>
      <c r="AE30" s="20"/>
      <c r="AF30" s="30"/>
      <c r="AG30" s="20"/>
      <c r="AH30" s="21"/>
      <c r="AI30" s="22"/>
      <c r="AJ30" s="30"/>
      <c r="AK30" s="20"/>
      <c r="AL30" s="30">
        <v>9</v>
      </c>
      <c r="AM30" s="20">
        <f t="shared" si="125"/>
        <v>949864.31999999983</v>
      </c>
      <c r="AN30" s="21">
        <f t="shared" si="138"/>
        <v>9</v>
      </c>
      <c r="AO30" s="22">
        <f t="shared" si="139"/>
        <v>949864.31999999983</v>
      </c>
      <c r="AP30" s="30"/>
      <c r="AQ30" s="20"/>
      <c r="AR30" s="30"/>
      <c r="AS30" s="20"/>
      <c r="AT30" s="21"/>
      <c r="AU30" s="22"/>
      <c r="AV30" s="30">
        <v>9</v>
      </c>
      <c r="AW30" s="20">
        <f t="shared" si="126"/>
        <v>827820</v>
      </c>
      <c r="AX30" s="30"/>
      <c r="AY30" s="20"/>
      <c r="AZ30" s="21">
        <f t="shared" si="140"/>
        <v>9</v>
      </c>
      <c r="BA30" s="22">
        <f t="shared" si="141"/>
        <v>827820</v>
      </c>
      <c r="BB30" s="30">
        <v>3</v>
      </c>
      <c r="BC30" s="20">
        <f>BB30*150*365*0.9</f>
        <v>147825</v>
      </c>
      <c r="BD30" s="19">
        <f t="shared" si="143"/>
        <v>3</v>
      </c>
      <c r="BE30" s="20">
        <f>BC30</f>
        <v>147825</v>
      </c>
      <c r="BF30" s="74">
        <f t="shared" si="91"/>
        <v>5094709.32</v>
      </c>
      <c r="BG30" s="24"/>
      <c r="BH30" s="31"/>
    </row>
    <row r="31" spans="1:60" ht="36">
      <c r="A31" s="54" t="s">
        <v>108</v>
      </c>
      <c r="B31" s="54" t="s">
        <v>108</v>
      </c>
      <c r="C31" s="54" t="s">
        <v>109</v>
      </c>
      <c r="D31" s="54">
        <v>421010</v>
      </c>
      <c r="E31" s="62">
        <v>2379333</v>
      </c>
      <c r="F31" s="59" t="s">
        <v>111</v>
      </c>
      <c r="G31" s="60" t="s">
        <v>45</v>
      </c>
      <c r="H31" s="54" t="s">
        <v>44</v>
      </c>
      <c r="I31" s="13" t="s">
        <v>30</v>
      </c>
      <c r="J31" s="55"/>
      <c r="K31" s="20">
        <f t="shared" si="118"/>
        <v>0</v>
      </c>
      <c r="L31" s="17">
        <f t="shared" si="131"/>
        <v>0</v>
      </c>
      <c r="M31" s="18">
        <f t="shared" si="132"/>
        <v>0</v>
      </c>
      <c r="N31" s="55"/>
      <c r="O31" s="20">
        <f>N31*60000*12</f>
        <v>0</v>
      </c>
      <c r="P31" s="55"/>
      <c r="Q31" s="22">
        <f>O31</f>
        <v>0</v>
      </c>
      <c r="R31" s="55"/>
      <c r="S31" s="56"/>
      <c r="T31" s="55"/>
      <c r="U31" s="56"/>
      <c r="V31" s="21">
        <f t="shared" si="136"/>
        <v>0</v>
      </c>
      <c r="W31" s="22">
        <f t="shared" si="137"/>
        <v>0</v>
      </c>
      <c r="X31" s="55"/>
      <c r="Y31" s="56"/>
      <c r="Z31" s="55">
        <v>2</v>
      </c>
      <c r="AA31" s="20">
        <f t="shared" si="7"/>
        <v>211080.95999999999</v>
      </c>
      <c r="AB31" s="21">
        <f t="shared" si="106"/>
        <v>2</v>
      </c>
      <c r="AC31" s="22">
        <f t="shared" si="107"/>
        <v>211080.95999999999</v>
      </c>
      <c r="AD31" s="55"/>
      <c r="AE31" s="56"/>
      <c r="AF31" s="55"/>
      <c r="AG31" s="56"/>
      <c r="AH31" s="55"/>
      <c r="AI31" s="56"/>
      <c r="AJ31" s="55"/>
      <c r="AK31" s="20">
        <f t="shared" si="113"/>
        <v>0</v>
      </c>
      <c r="AL31" s="55"/>
      <c r="AM31" s="20">
        <f t="shared" si="125"/>
        <v>0</v>
      </c>
      <c r="AN31" s="55"/>
      <c r="AO31" s="56"/>
      <c r="AP31" s="55"/>
      <c r="AQ31" s="56"/>
      <c r="AR31" s="55"/>
      <c r="AS31" s="56"/>
      <c r="AT31" s="55"/>
      <c r="AU31" s="56"/>
      <c r="AV31" s="55"/>
      <c r="AW31" s="56"/>
      <c r="AX31" s="55"/>
      <c r="AY31" s="20">
        <f t="shared" si="17"/>
        <v>0</v>
      </c>
      <c r="AZ31" s="55"/>
      <c r="BA31" s="56"/>
      <c r="BB31" s="55"/>
      <c r="BC31" s="56"/>
      <c r="BD31" s="19">
        <f t="shared" si="143"/>
        <v>0</v>
      </c>
      <c r="BE31" s="20">
        <f>BC31</f>
        <v>0</v>
      </c>
      <c r="BF31" s="74">
        <f t="shared" si="91"/>
        <v>211080.95999999999</v>
      </c>
    </row>
    <row r="32" spans="1:60" s="36" customFormat="1">
      <c r="A32" s="70"/>
      <c r="B32" s="67" t="s">
        <v>34</v>
      </c>
      <c r="C32" s="68"/>
      <c r="D32" s="68"/>
      <c r="E32" s="68"/>
      <c r="F32" s="68"/>
      <c r="G32" s="68"/>
      <c r="H32" s="68"/>
      <c r="I32" s="69"/>
      <c r="J32" s="33">
        <f>SUM(J4:J31)</f>
        <v>20</v>
      </c>
      <c r="K32" s="73">
        <f t="shared" ref="K32:AM32" si="145">SUM(K4:K31)</f>
        <v>19200000</v>
      </c>
      <c r="L32" s="33">
        <f t="shared" si="145"/>
        <v>20</v>
      </c>
      <c r="M32" s="35">
        <f t="shared" si="145"/>
        <v>19200000</v>
      </c>
      <c r="N32" s="33">
        <f t="shared" si="145"/>
        <v>20</v>
      </c>
      <c r="O32" s="73">
        <f t="shared" si="145"/>
        <v>14400000</v>
      </c>
      <c r="P32" s="33">
        <f t="shared" si="145"/>
        <v>20</v>
      </c>
      <c r="Q32" s="35">
        <f t="shared" si="145"/>
        <v>14400000</v>
      </c>
      <c r="R32" s="33">
        <f t="shared" si="145"/>
        <v>107</v>
      </c>
      <c r="S32" s="35">
        <f t="shared" si="145"/>
        <v>15934440</v>
      </c>
      <c r="T32" s="33">
        <f t="shared" si="145"/>
        <v>74</v>
      </c>
      <c r="U32" s="73">
        <f t="shared" si="145"/>
        <v>5050870</v>
      </c>
      <c r="V32" s="33">
        <f t="shared" si="145"/>
        <v>181</v>
      </c>
      <c r="W32" s="35">
        <f t="shared" si="145"/>
        <v>20985310</v>
      </c>
      <c r="X32" s="33">
        <f t="shared" si="145"/>
        <v>3</v>
      </c>
      <c r="Y32" s="33">
        <f t="shared" si="145"/>
        <v>525600</v>
      </c>
      <c r="Z32" s="33">
        <f t="shared" si="145"/>
        <v>51</v>
      </c>
      <c r="AA32" s="33">
        <f t="shared" si="145"/>
        <v>5382564.4800000004</v>
      </c>
      <c r="AB32" s="33">
        <f t="shared" si="145"/>
        <v>54</v>
      </c>
      <c r="AC32" s="33">
        <f t="shared" si="145"/>
        <v>5908164.4800000004</v>
      </c>
      <c r="AD32" s="33">
        <f t="shared" si="145"/>
        <v>0</v>
      </c>
      <c r="AE32" s="33">
        <f t="shared" si="145"/>
        <v>0</v>
      </c>
      <c r="AF32" s="33">
        <f t="shared" si="145"/>
        <v>0</v>
      </c>
      <c r="AG32" s="33">
        <f t="shared" si="145"/>
        <v>0</v>
      </c>
      <c r="AH32" s="33">
        <f t="shared" si="145"/>
        <v>0</v>
      </c>
      <c r="AI32" s="33">
        <f t="shared" si="145"/>
        <v>0</v>
      </c>
      <c r="AJ32" s="33">
        <f t="shared" si="145"/>
        <v>21</v>
      </c>
      <c r="AK32" s="33">
        <f t="shared" si="145"/>
        <v>5518800</v>
      </c>
      <c r="AL32" s="33">
        <f t="shared" si="145"/>
        <v>109</v>
      </c>
      <c r="AM32" s="33">
        <f t="shared" si="145"/>
        <v>11503912.320000002</v>
      </c>
      <c r="AN32" s="33">
        <f>AJ32+AL31</f>
        <v>21</v>
      </c>
      <c r="AO32" s="33">
        <f t="shared" ref="AO32:BF32" si="146">SUM(AO4:AO31)</f>
        <v>17022712.32</v>
      </c>
      <c r="AP32" s="33">
        <f t="shared" si="146"/>
        <v>0</v>
      </c>
      <c r="AQ32" s="33">
        <f t="shared" si="146"/>
        <v>0</v>
      </c>
      <c r="AR32" s="33">
        <f t="shared" si="146"/>
        <v>7</v>
      </c>
      <c r="AS32" s="33">
        <f t="shared" si="146"/>
        <v>670005.31500000006</v>
      </c>
      <c r="AT32" s="33">
        <f t="shared" si="146"/>
        <v>7</v>
      </c>
      <c r="AU32" s="33">
        <f t="shared" si="146"/>
        <v>670005.31500000006</v>
      </c>
      <c r="AV32" s="33">
        <f t="shared" si="146"/>
        <v>81</v>
      </c>
      <c r="AW32" s="33">
        <f t="shared" si="146"/>
        <v>7450380</v>
      </c>
      <c r="AX32" s="33">
        <f t="shared" si="146"/>
        <v>56</v>
      </c>
      <c r="AY32" s="33">
        <f t="shared" si="146"/>
        <v>5150880</v>
      </c>
      <c r="AZ32" s="33">
        <f t="shared" si="146"/>
        <v>137</v>
      </c>
      <c r="BA32" s="33">
        <f t="shared" si="146"/>
        <v>12601260</v>
      </c>
      <c r="BB32" s="33">
        <f t="shared" si="146"/>
        <v>68</v>
      </c>
      <c r="BC32" s="33">
        <f t="shared" si="146"/>
        <v>3350700</v>
      </c>
      <c r="BD32" s="33">
        <f t="shared" si="146"/>
        <v>68</v>
      </c>
      <c r="BE32" s="33">
        <f t="shared" si="146"/>
        <v>3350700</v>
      </c>
      <c r="BF32" s="57">
        <f t="shared" si="146"/>
        <v>94138152.114999995</v>
      </c>
    </row>
    <row r="33" spans="10:60">
      <c r="BF33" s="38"/>
    </row>
    <row r="34" spans="10:60">
      <c r="BF34" s="25"/>
      <c r="BG34" s="25"/>
    </row>
    <row r="35" spans="10:60">
      <c r="BB35" s="3"/>
      <c r="BD35" s="3"/>
    </row>
    <row r="36" spans="10:60">
      <c r="AY36" s="38"/>
      <c r="BB36" s="3"/>
      <c r="BD36" s="3"/>
    </row>
    <row r="37" spans="10:60">
      <c r="AY37" s="38"/>
      <c r="BA37" s="38"/>
      <c r="BB37" s="3"/>
      <c r="BD37" s="3"/>
    </row>
    <row r="38" spans="10:60">
      <c r="BC38" s="38"/>
      <c r="BE38" s="38"/>
    </row>
    <row r="39" spans="10:60">
      <c r="BC39" s="38"/>
      <c r="BE39" s="38"/>
    </row>
    <row r="40" spans="10:60">
      <c r="J40" s="39"/>
      <c r="N40" s="39"/>
      <c r="T40" s="39"/>
      <c r="BC40" s="38"/>
      <c r="BE40" s="38"/>
    </row>
    <row r="41" spans="10:60">
      <c r="BC41" s="38"/>
      <c r="BE41" s="38"/>
    </row>
    <row r="42" spans="10:60">
      <c r="K42" s="25"/>
      <c r="O42" s="25"/>
      <c r="U42" s="25"/>
      <c r="BC42" s="38"/>
      <c r="BE42" s="38"/>
    </row>
    <row r="43" spans="10:60">
      <c r="K43" s="25"/>
      <c r="O43" s="25"/>
      <c r="U43" s="25"/>
      <c r="BC43" s="38"/>
      <c r="BE43" s="38"/>
      <c r="BF43" s="38"/>
      <c r="BG43" s="25"/>
      <c r="BH43" s="25"/>
    </row>
    <row r="44" spans="10:60">
      <c r="K44" s="25"/>
      <c r="O44" s="25"/>
      <c r="U44" s="25"/>
    </row>
    <row r="45" spans="10:60">
      <c r="K45" s="25"/>
      <c r="O45" s="25"/>
      <c r="U45" s="25"/>
      <c r="BF45" s="25"/>
    </row>
    <row r="46" spans="10:60">
      <c r="K46" s="25"/>
      <c r="O46" s="25"/>
      <c r="U46" s="25"/>
    </row>
    <row r="47" spans="10:60">
      <c r="K47" s="25"/>
      <c r="O47" s="25"/>
      <c r="U47" s="25"/>
      <c r="BF47" s="25"/>
    </row>
    <row r="48" spans="10:60">
      <c r="K48" s="25"/>
      <c r="O48" s="25"/>
      <c r="U48" s="25"/>
    </row>
    <row r="49" spans="10:56">
      <c r="K49" s="25"/>
      <c r="O49" s="25"/>
      <c r="U49" s="25"/>
    </row>
    <row r="50" spans="10:56">
      <c r="K50" s="25"/>
      <c r="O50" s="25"/>
      <c r="U50" s="25"/>
    </row>
    <row r="51" spans="10:56">
      <c r="K51" s="25"/>
      <c r="O51" s="25"/>
      <c r="U51" s="25"/>
    </row>
    <row r="52" spans="10:56">
      <c r="K52" s="25"/>
      <c r="O52" s="25"/>
      <c r="U52" s="25"/>
    </row>
    <row r="53" spans="10:56">
      <c r="K53" s="25"/>
      <c r="O53" s="25"/>
      <c r="U53" s="25"/>
    </row>
    <row r="54" spans="10:56">
      <c r="K54" s="25"/>
      <c r="O54" s="25"/>
      <c r="U54" s="25"/>
    </row>
    <row r="55" spans="10:56">
      <c r="K55" s="25"/>
      <c r="O55" s="25"/>
      <c r="U55" s="25"/>
    </row>
    <row r="56" spans="10:56">
      <c r="J56" s="3"/>
      <c r="K56" s="25"/>
      <c r="O56" s="25"/>
      <c r="U56" s="25"/>
      <c r="X56" s="3"/>
      <c r="Z56" s="3"/>
      <c r="AB56" s="3"/>
      <c r="AD56" s="3"/>
      <c r="AF56" s="3"/>
      <c r="AH56" s="3"/>
      <c r="AJ56" s="3"/>
      <c r="AL56" s="3"/>
      <c r="AN56" s="3"/>
      <c r="AP56" s="3"/>
      <c r="AR56" s="3"/>
      <c r="AT56" s="3"/>
      <c r="AV56" s="3"/>
      <c r="AX56" s="3"/>
      <c r="AZ56" s="3"/>
      <c r="BB56" s="3"/>
      <c r="BD56" s="3"/>
    </row>
    <row r="57" spans="10:56">
      <c r="J57" s="3"/>
      <c r="K57" s="25"/>
      <c r="O57" s="25"/>
      <c r="U57" s="25"/>
      <c r="X57" s="3"/>
      <c r="Z57" s="3"/>
      <c r="AB57" s="3"/>
      <c r="AD57" s="3"/>
      <c r="AF57" s="3"/>
      <c r="AH57" s="3"/>
      <c r="AJ57" s="3"/>
      <c r="AL57" s="3"/>
      <c r="AN57" s="3"/>
      <c r="AP57" s="3"/>
      <c r="AR57" s="3"/>
      <c r="AT57" s="3"/>
      <c r="AV57" s="3"/>
      <c r="AX57" s="3"/>
      <c r="AZ57" s="3"/>
      <c r="BB57" s="3"/>
      <c r="BD57" s="3"/>
    </row>
    <row r="58" spans="10:56">
      <c r="J58" s="3"/>
      <c r="K58" s="25"/>
      <c r="O58" s="25"/>
      <c r="U58" s="25"/>
      <c r="X58" s="3"/>
      <c r="Z58" s="3"/>
      <c r="AB58" s="3"/>
      <c r="AD58" s="3"/>
      <c r="AF58" s="3"/>
      <c r="AH58" s="3"/>
      <c r="AJ58" s="3"/>
      <c r="AL58" s="3"/>
      <c r="AN58" s="3"/>
      <c r="AP58" s="3"/>
      <c r="AR58" s="3"/>
      <c r="AT58" s="3"/>
      <c r="AV58" s="3"/>
      <c r="AX58" s="3"/>
      <c r="AZ58" s="3"/>
      <c r="BB58" s="3"/>
      <c r="BD58" s="3"/>
    </row>
    <row r="59" spans="10:56">
      <c r="J59" s="3"/>
      <c r="K59" s="25"/>
      <c r="O59" s="25"/>
      <c r="U59" s="25"/>
      <c r="X59" s="3"/>
      <c r="Z59" s="3"/>
      <c r="AB59" s="3"/>
      <c r="AD59" s="3"/>
      <c r="AF59" s="3"/>
      <c r="AH59" s="3"/>
      <c r="AJ59" s="3"/>
      <c r="AL59" s="3"/>
      <c r="AN59" s="3"/>
      <c r="AP59" s="3"/>
      <c r="AR59" s="3"/>
      <c r="AT59" s="3"/>
      <c r="AV59" s="3"/>
      <c r="AX59" s="3"/>
      <c r="AZ59" s="3"/>
      <c r="BB59" s="3"/>
      <c r="BD59" s="3"/>
    </row>
    <row r="60" spans="10:56">
      <c r="J60" s="3"/>
      <c r="K60" s="25"/>
      <c r="O60" s="25"/>
      <c r="U60" s="25"/>
      <c r="X60" s="3"/>
      <c r="Z60" s="3"/>
      <c r="AB60" s="3"/>
      <c r="AD60" s="3"/>
      <c r="AF60" s="3"/>
      <c r="AH60" s="3"/>
      <c r="AJ60" s="3"/>
      <c r="AL60" s="3"/>
      <c r="AN60" s="3"/>
      <c r="AP60" s="3"/>
      <c r="AR60" s="3"/>
      <c r="AT60" s="3"/>
      <c r="AV60" s="3"/>
      <c r="AX60" s="3"/>
      <c r="AZ60" s="3"/>
      <c r="BB60" s="3"/>
      <c r="BD60" s="3"/>
    </row>
    <row r="61" spans="10:56">
      <c r="J61" s="3"/>
      <c r="K61" s="25"/>
      <c r="L61" s="38"/>
      <c r="O61" s="25"/>
      <c r="P61" s="38"/>
      <c r="U61" s="25"/>
      <c r="V61" s="38"/>
      <c r="X61" s="3"/>
      <c r="Z61" s="3"/>
      <c r="AB61" s="3"/>
      <c r="AD61" s="3"/>
      <c r="AF61" s="3"/>
      <c r="AH61" s="3"/>
      <c r="AJ61" s="3"/>
      <c r="AL61" s="3"/>
      <c r="AN61" s="3"/>
      <c r="AP61" s="3"/>
      <c r="AR61" s="3"/>
      <c r="AT61" s="3"/>
      <c r="AV61" s="3"/>
      <c r="AX61" s="3"/>
      <c r="AZ61" s="3"/>
      <c r="BB61" s="3"/>
      <c r="BD61" s="3"/>
    </row>
  </sheetData>
  <sheetProtection insertRows="0" deleteRows="0" sort="0"/>
  <protectedRanges>
    <protectedRange sqref="BB4:BB22" name="canguru"/>
    <protectedRange sqref="AX4:AX27 AX29:AX30" name="UCIneo_qualifica"/>
    <protectedRange sqref="AL4:AL27 AL29:AL30" name="UTIneoIII_qualifica"/>
    <protectedRange sqref="AJ4:AJ27 AJ29:AJ30" name="UTIneoII_novo"/>
    <protectedRange sqref="Z4:Z27 Z29:Z30" name="UTIadII_qualifica"/>
    <protectedRange sqref="X4:X27 X29:X30" name="UTIadII_novo"/>
    <protectedRange sqref="N29:N30 N4:N27 J4:J27" name="CPN"/>
    <protectedRange sqref="R4:R27 R29:R30" name="leitoGAR_amplia"/>
    <protectedRange sqref="T4:T27 T29:T30" name="leitoGAR_qualifica"/>
    <protectedRange sqref="AD4:AD27 AD29:AD30" name="UTIadIII_novo"/>
    <protectedRange sqref="AF4:AF27 AF29:AF30" name="UTIadIII_qualifica"/>
    <protectedRange sqref="AV4:AV27 AV29:AV30" name="UCI_novo"/>
    <protectedRange sqref="AR4:AR27 AR29:AR30" name="UCI_qualifica"/>
    <protectedRange sqref="AP4:AP27 AP29:AP30" name="UTIneoIII_novo"/>
    <protectedRange sqref="E4:I4 E9:I9" name="Intervalo1_1"/>
    <protectedRange sqref="C4:D4 C9:D9 D5:D8" name="informações_1_1"/>
    <protectedRange sqref="D10:I14 E15:I17 C29:I30 I31 D18:I27 C10:C27" name="Intervalo1_4"/>
    <protectedRange sqref="C5:C8" name="Intervalo1"/>
    <protectedRange sqref="E5:I8" name="Intervalo1_2"/>
  </protectedRanges>
  <mergeCells count="42">
    <mergeCell ref="AP2:AQ2"/>
    <mergeCell ref="AR2:AS2"/>
    <mergeCell ref="AT2:AU2"/>
    <mergeCell ref="AV2:AW2"/>
    <mergeCell ref="AD2:AE2"/>
    <mergeCell ref="AF2:AG2"/>
    <mergeCell ref="AH2:AI2"/>
    <mergeCell ref="AJ2:AK2"/>
    <mergeCell ref="AL2:AM2"/>
    <mergeCell ref="AN2:AO2"/>
    <mergeCell ref="R2:S2"/>
    <mergeCell ref="BB1:BE1"/>
    <mergeCell ref="H2:H3"/>
    <mergeCell ref="I2:I3"/>
    <mergeCell ref="J2:K2"/>
    <mergeCell ref="L2:M2"/>
    <mergeCell ref="N2:O2"/>
    <mergeCell ref="T2:U2"/>
    <mergeCell ref="V2:W2"/>
    <mergeCell ref="X2:Y2"/>
    <mergeCell ref="Z2:AA2"/>
    <mergeCell ref="AB2:AC2"/>
    <mergeCell ref="BB2:BC2"/>
    <mergeCell ref="BD2:BE2"/>
    <mergeCell ref="AX2:AY2"/>
    <mergeCell ref="AZ2:BA2"/>
    <mergeCell ref="BF1:BF3"/>
    <mergeCell ref="B2:B3"/>
    <mergeCell ref="C2:C3"/>
    <mergeCell ref="E2:E3"/>
    <mergeCell ref="F2:F3"/>
    <mergeCell ref="G2:G3"/>
    <mergeCell ref="B1:I1"/>
    <mergeCell ref="J1:M1"/>
    <mergeCell ref="N1:Q1"/>
    <mergeCell ref="R1:W1"/>
    <mergeCell ref="X1:AC1"/>
    <mergeCell ref="AD1:AI1"/>
    <mergeCell ref="P2:Q2"/>
    <mergeCell ref="AJ1:AO1"/>
    <mergeCell ref="AP1:AU1"/>
    <mergeCell ref="AV1:BA1"/>
  </mergeCells>
  <hyperlinks>
    <hyperlink ref="F9" r:id="rId1" display="http://cnes.datasus.gov.br/Exibe_Ficha_Estabelecimento.asp?VCo_Unidade=4204202537788&amp;VListar=1&amp;VEstado=42&amp;VMun="/>
    <hyperlink ref="F10" r:id="rId2" display="http://cnes.datasus.gov.br/Exibe_Ficha_Estabelecimento.asp?VCo_Unidade=4202902522411&amp;VListar=1&amp;VEstado=42&amp;VMun="/>
    <hyperlink ref="F11" r:id="rId3" display="http://cnes.datasus.gov.br/Exibe_Ficha_Estabelecimento.asp?VCo_Unidade=4202402558254&amp;VListar=1&amp;VEstado=42&amp;VMun="/>
    <hyperlink ref="F12" r:id="rId4" display="http://cnes.datasus.gov.br/Exibe_Ficha_Estabelecimento.asp?VCo_Unidade=4214802568713&amp;VListar=1&amp;VEstado=42&amp;VMun="/>
    <hyperlink ref="F15" r:id="rId5" display="http://cnes.datasus.gov.br/Exibe_Ficha_Estabelecimento.asp?VCo_Unidade=4202402558254&amp;VListar=1&amp;VEstado=42&amp;VMun="/>
    <hyperlink ref="F16" r:id="rId6" display="http://cnes.datasus.gov.br/Exibe_Ficha_Estabelecimento.asp?VCo_Unidade=4202402558246&amp;VListar=1&amp;VEstado=42&amp;VMun="/>
    <hyperlink ref="F17" r:id="rId7" display="http://cnes.datasus.gov.br/Exibe_Ficha_Estabelecimento.asp?VCo_Unidade=4208202744937&amp;VListar=1&amp;VEstado=42&amp;VMun="/>
    <hyperlink ref="F5" r:id="rId8" display="http://cnes.datasus.gov.br/Exibe_Ficha_Estabelecimento.asp?VCo_Unidade=4202006854729&amp;VListar=1&amp;VEstado=42&amp;VMun="/>
  </hyperlinks>
  <pageMargins left="0.511811024" right="0.511811024" top="0.78740157499999996" bottom="0.78740157499999996" header="0.31496062000000002" footer="0.31496062000000002"/>
  <pageSetup paperSize="9" orientation="portrait" r:id="rId9"/>
</worksheet>
</file>

<file path=xl/worksheets/sheet3.xml><?xml version="1.0" encoding="utf-8"?>
<worksheet xmlns="http://schemas.openxmlformats.org/spreadsheetml/2006/main" xmlns:r="http://schemas.openxmlformats.org/officeDocument/2006/relationships">
  <dimension ref="A1:AV58"/>
  <sheetViews>
    <sheetView workbookViewId="0">
      <pane ySplit="1" topLeftCell="A2" activePane="bottomLeft" state="frozen"/>
      <selection pane="bottomLeft" activeCell="B8" sqref="B8"/>
    </sheetView>
  </sheetViews>
  <sheetFormatPr defaultColWidth="21" defaultRowHeight="12"/>
  <cols>
    <col min="1" max="1" width="21" style="3"/>
    <col min="2" max="2" width="21.140625" style="3" customWidth="1"/>
    <col min="3" max="4" width="17.7109375" style="3" customWidth="1"/>
    <col min="5" max="5" width="11.5703125" style="3" customWidth="1"/>
    <col min="6" max="6" width="21" style="3"/>
    <col min="7" max="8" width="13.140625" style="3" customWidth="1"/>
    <col min="9" max="9" width="21" style="3"/>
    <col min="10" max="10" width="7.7109375" style="37" customWidth="1"/>
    <col min="11" max="11" width="21" style="3"/>
    <col min="12" max="12" width="6.42578125" style="37" customWidth="1"/>
    <col min="13" max="13" width="21" style="3"/>
    <col min="14" max="14" width="8.28515625" style="37" customWidth="1"/>
    <col min="15" max="15" width="21" style="3"/>
    <col min="16" max="16" width="9" style="37" customWidth="1"/>
    <col min="17" max="17" width="21" style="3"/>
    <col min="18" max="18" width="8.140625" style="37" customWidth="1"/>
    <col min="19" max="19" width="21" style="3"/>
    <col min="20" max="20" width="9.140625" style="37" customWidth="1"/>
    <col min="21" max="21" width="21" style="3"/>
    <col min="22" max="22" width="9.28515625" style="37" customWidth="1"/>
    <col min="23" max="23" width="21" style="3"/>
    <col min="24" max="24" width="9.5703125" style="37" customWidth="1"/>
    <col min="25" max="25" width="21" style="3"/>
    <col min="26" max="26" width="9" style="37" customWidth="1"/>
    <col min="27" max="27" width="21" style="3"/>
    <col min="28" max="28" width="8.5703125" style="37" customWidth="1"/>
    <col min="29" max="29" width="21" style="3"/>
    <col min="30" max="30" width="8" style="37" customWidth="1"/>
    <col min="31" max="31" width="21" style="3"/>
    <col min="32" max="32" width="8.140625" style="37" customWidth="1"/>
    <col min="33" max="33" width="21" style="3"/>
    <col min="34" max="34" width="9.28515625" style="37" customWidth="1"/>
    <col min="35" max="35" width="21" style="3"/>
    <col min="36" max="36" width="11.42578125" style="37" customWidth="1"/>
    <col min="37" max="37" width="21" style="3"/>
    <col min="38" max="38" width="7.7109375" style="37" customWidth="1"/>
    <col min="39" max="39" width="21" style="3"/>
    <col min="40" max="40" width="8.140625" style="37" customWidth="1"/>
    <col min="41" max="41" width="21" style="3"/>
    <col min="42" max="42" width="7.5703125" style="37" customWidth="1"/>
    <col min="43" max="43" width="21" style="3"/>
    <col min="44" max="44" width="7.7109375" style="37" customWidth="1"/>
    <col min="45" max="16384" width="21" style="3"/>
  </cols>
  <sheetData>
    <row r="1" spans="1:48" ht="15" customHeight="1">
      <c r="A1" s="63"/>
      <c r="B1" s="88" t="s">
        <v>19</v>
      </c>
      <c r="C1" s="89"/>
      <c r="D1" s="89"/>
      <c r="E1" s="89"/>
      <c r="F1" s="89"/>
      <c r="G1" s="89"/>
      <c r="H1" s="89"/>
      <c r="I1" s="90"/>
      <c r="J1" s="91" t="s">
        <v>7</v>
      </c>
      <c r="K1" s="92"/>
      <c r="L1" s="92"/>
      <c r="M1" s="92"/>
      <c r="N1" s="92"/>
      <c r="O1" s="92"/>
      <c r="P1" s="93" t="s">
        <v>8</v>
      </c>
      <c r="Q1" s="94"/>
      <c r="R1" s="94"/>
      <c r="S1" s="94"/>
      <c r="T1" s="94"/>
      <c r="U1" s="94"/>
      <c r="V1" s="91" t="s">
        <v>9</v>
      </c>
      <c r="W1" s="92"/>
      <c r="X1" s="92"/>
      <c r="Y1" s="92"/>
      <c r="Z1" s="92"/>
      <c r="AA1" s="92"/>
      <c r="AB1" s="93" t="s">
        <v>10</v>
      </c>
      <c r="AC1" s="94"/>
      <c r="AD1" s="94"/>
      <c r="AE1" s="94"/>
      <c r="AF1" s="94"/>
      <c r="AG1" s="94"/>
      <c r="AH1" s="91" t="s">
        <v>11</v>
      </c>
      <c r="AI1" s="92"/>
      <c r="AJ1" s="92"/>
      <c r="AK1" s="92"/>
      <c r="AL1" s="92"/>
      <c r="AM1" s="92"/>
      <c r="AN1" s="93" t="s">
        <v>12</v>
      </c>
      <c r="AO1" s="94"/>
      <c r="AP1" s="94"/>
      <c r="AQ1" s="94"/>
      <c r="AR1" s="94"/>
      <c r="AS1" s="94"/>
      <c r="AT1" s="97" t="s">
        <v>36</v>
      </c>
      <c r="AU1" s="1"/>
      <c r="AV1" s="2"/>
    </row>
    <row r="2" spans="1:48" ht="27" customHeight="1">
      <c r="A2" s="64"/>
      <c r="B2" s="83" t="s">
        <v>0</v>
      </c>
      <c r="C2" s="85" t="s">
        <v>1</v>
      </c>
      <c r="D2" s="48" t="s">
        <v>42</v>
      </c>
      <c r="E2" s="85" t="s">
        <v>2</v>
      </c>
      <c r="F2" s="85" t="s">
        <v>3</v>
      </c>
      <c r="G2" s="83" t="s">
        <v>4</v>
      </c>
      <c r="H2" s="83" t="s">
        <v>5</v>
      </c>
      <c r="I2" s="83" t="s">
        <v>6</v>
      </c>
      <c r="J2" s="96" t="s">
        <v>38</v>
      </c>
      <c r="K2" s="96"/>
      <c r="L2" s="96" t="s">
        <v>39</v>
      </c>
      <c r="M2" s="96"/>
      <c r="N2" s="96" t="s">
        <v>34</v>
      </c>
      <c r="O2" s="96"/>
      <c r="P2" s="95" t="s">
        <v>38</v>
      </c>
      <c r="Q2" s="95"/>
      <c r="R2" s="95" t="s">
        <v>39</v>
      </c>
      <c r="S2" s="95"/>
      <c r="T2" s="95" t="s">
        <v>34</v>
      </c>
      <c r="U2" s="95"/>
      <c r="V2" s="96" t="s">
        <v>38</v>
      </c>
      <c r="W2" s="96"/>
      <c r="X2" s="96" t="s">
        <v>39</v>
      </c>
      <c r="Y2" s="96"/>
      <c r="Z2" s="96" t="s">
        <v>34</v>
      </c>
      <c r="AA2" s="96"/>
      <c r="AB2" s="95" t="s">
        <v>38</v>
      </c>
      <c r="AC2" s="95"/>
      <c r="AD2" s="95" t="s">
        <v>39</v>
      </c>
      <c r="AE2" s="95"/>
      <c r="AF2" s="95" t="s">
        <v>34</v>
      </c>
      <c r="AG2" s="95"/>
      <c r="AH2" s="96" t="s">
        <v>38</v>
      </c>
      <c r="AI2" s="96"/>
      <c r="AJ2" s="96" t="s">
        <v>39</v>
      </c>
      <c r="AK2" s="96"/>
      <c r="AL2" s="96" t="s">
        <v>34</v>
      </c>
      <c r="AM2" s="96"/>
      <c r="AN2" s="95" t="s">
        <v>38</v>
      </c>
      <c r="AO2" s="95"/>
      <c r="AP2" s="95" t="s">
        <v>39</v>
      </c>
      <c r="AQ2" s="95"/>
      <c r="AR2" s="95" t="s">
        <v>34</v>
      </c>
      <c r="AS2" s="95"/>
      <c r="AT2" s="97"/>
      <c r="AU2" s="1"/>
      <c r="AV2" s="2"/>
    </row>
    <row r="3" spans="1:48" ht="24">
      <c r="A3" s="65" t="s">
        <v>112</v>
      </c>
      <c r="B3" s="87"/>
      <c r="C3" s="86"/>
      <c r="D3" s="49"/>
      <c r="E3" s="86"/>
      <c r="F3" s="86"/>
      <c r="G3" s="87"/>
      <c r="H3" s="87"/>
      <c r="I3" s="87"/>
      <c r="J3" s="6" t="s">
        <v>40</v>
      </c>
      <c r="K3" s="46" t="s">
        <v>41</v>
      </c>
      <c r="L3" s="6" t="s">
        <v>40</v>
      </c>
      <c r="M3" s="46" t="s">
        <v>41</v>
      </c>
      <c r="N3" s="6" t="s">
        <v>40</v>
      </c>
      <c r="O3" s="46" t="s">
        <v>41</v>
      </c>
      <c r="P3" s="10" t="s">
        <v>40</v>
      </c>
      <c r="Q3" s="47" t="s">
        <v>41</v>
      </c>
      <c r="R3" s="9" t="s">
        <v>40</v>
      </c>
      <c r="S3" s="47" t="s">
        <v>41</v>
      </c>
      <c r="T3" s="9" t="s">
        <v>40</v>
      </c>
      <c r="U3" s="47" t="s">
        <v>41</v>
      </c>
      <c r="V3" s="6" t="s">
        <v>40</v>
      </c>
      <c r="W3" s="46" t="s">
        <v>41</v>
      </c>
      <c r="X3" s="6" t="s">
        <v>40</v>
      </c>
      <c r="Y3" s="46" t="s">
        <v>41</v>
      </c>
      <c r="Z3" s="6" t="s">
        <v>40</v>
      </c>
      <c r="AA3" s="46" t="s">
        <v>41</v>
      </c>
      <c r="AB3" s="10" t="s">
        <v>40</v>
      </c>
      <c r="AC3" s="47" t="s">
        <v>41</v>
      </c>
      <c r="AD3" s="9" t="s">
        <v>40</v>
      </c>
      <c r="AE3" s="47" t="s">
        <v>41</v>
      </c>
      <c r="AF3" s="9" t="s">
        <v>40</v>
      </c>
      <c r="AG3" s="47" t="s">
        <v>41</v>
      </c>
      <c r="AH3" s="6" t="s">
        <v>40</v>
      </c>
      <c r="AI3" s="46" t="s">
        <v>41</v>
      </c>
      <c r="AJ3" s="6" t="s">
        <v>40</v>
      </c>
      <c r="AK3" s="46" t="s">
        <v>41</v>
      </c>
      <c r="AL3" s="6" t="s">
        <v>40</v>
      </c>
      <c r="AM3" s="46" t="s">
        <v>41</v>
      </c>
      <c r="AN3" s="10" t="s">
        <v>40</v>
      </c>
      <c r="AO3" s="47" t="s">
        <v>41</v>
      </c>
      <c r="AP3" s="9" t="s">
        <v>40</v>
      </c>
      <c r="AQ3" s="47" t="s">
        <v>41</v>
      </c>
      <c r="AR3" s="9" t="s">
        <v>40</v>
      </c>
      <c r="AS3" s="47" t="s">
        <v>41</v>
      </c>
      <c r="AT3" s="97"/>
      <c r="AU3" s="1"/>
      <c r="AV3" s="2"/>
    </row>
    <row r="4" spans="1:48" ht="36">
      <c r="A4" s="54" t="s">
        <v>114</v>
      </c>
      <c r="B4" s="54" t="s">
        <v>46</v>
      </c>
      <c r="C4" s="28" t="s">
        <v>47</v>
      </c>
      <c r="D4" s="11">
        <v>421870</v>
      </c>
      <c r="E4" s="40">
        <v>2491710</v>
      </c>
      <c r="F4" s="12" t="s">
        <v>48</v>
      </c>
      <c r="G4" s="13" t="s">
        <v>45</v>
      </c>
      <c r="H4" s="13" t="s">
        <v>44</v>
      </c>
      <c r="I4" s="14" t="s">
        <v>30</v>
      </c>
      <c r="J4" s="15">
        <v>0</v>
      </c>
      <c r="K4" s="16">
        <f>J4*480*365*0.85</f>
        <v>0</v>
      </c>
      <c r="L4" s="15">
        <v>10</v>
      </c>
      <c r="M4" s="16">
        <f t="shared" ref="M4:M27" si="0">L4*(480-260)*365*0.85</f>
        <v>682550</v>
      </c>
      <c r="N4" s="17">
        <f t="shared" ref="N4:N27" si="1">J4+L4</f>
        <v>10</v>
      </c>
      <c r="O4" s="18">
        <f>M4+K4</f>
        <v>682550</v>
      </c>
      <c r="P4" s="19">
        <v>0</v>
      </c>
      <c r="Q4" s="20">
        <f t="shared" ref="Q4:Q27" si="2">P4*800*365*0.9</f>
        <v>0</v>
      </c>
      <c r="R4" s="19">
        <v>3</v>
      </c>
      <c r="S4" s="20">
        <f t="shared" ref="S4:S27" si="3">R4*(800-478.72)*365*0.9</f>
        <v>316621.44</v>
      </c>
      <c r="T4" s="21">
        <f t="shared" ref="T4:U19" si="4">R4+P4</f>
        <v>3</v>
      </c>
      <c r="U4" s="22">
        <f t="shared" si="4"/>
        <v>316621.44</v>
      </c>
      <c r="V4" s="15">
        <v>0</v>
      </c>
      <c r="W4" s="16">
        <f t="shared" ref="W4:W27" si="5">V4*800*365*0.9</f>
        <v>0</v>
      </c>
      <c r="X4" s="15">
        <v>0</v>
      </c>
      <c r="Y4" s="16">
        <f t="shared" ref="Y4:Y27" si="6">X4*(800-508.63)*365*0.9</f>
        <v>0</v>
      </c>
      <c r="Z4" s="17">
        <f t="shared" ref="Z4:AA19" si="7">X4+V4</f>
        <v>0</v>
      </c>
      <c r="AA4" s="18">
        <f t="shared" si="7"/>
        <v>0</v>
      </c>
      <c r="AB4" s="19">
        <v>0</v>
      </c>
      <c r="AC4" s="20">
        <f>AB4*800*365*0.9</f>
        <v>0</v>
      </c>
      <c r="AD4" s="19">
        <v>0</v>
      </c>
      <c r="AE4" s="20">
        <f t="shared" ref="AE4:AE27" si="8">AD4*(800-478.72)*365*0.9</f>
        <v>0</v>
      </c>
      <c r="AF4" s="21">
        <f>AB4+AD4</f>
        <v>0</v>
      </c>
      <c r="AG4" s="22">
        <f t="shared" ref="AG4:AG27" si="9">AE4+AC4</f>
        <v>0</v>
      </c>
      <c r="AH4" s="15">
        <v>0</v>
      </c>
      <c r="AI4" s="16">
        <f t="shared" ref="AI4:AI27" si="10">AH4*800*365*0.9</f>
        <v>0</v>
      </c>
      <c r="AJ4" s="15">
        <v>7</v>
      </c>
      <c r="AK4" s="16">
        <f t="shared" ref="AK4:AK27" si="11">AJ4*(800-508.63)*0.9*365</f>
        <v>670005.31500000006</v>
      </c>
      <c r="AL4" s="17">
        <f t="shared" ref="AL4:AM19" si="12">AJ4+AH4</f>
        <v>7</v>
      </c>
      <c r="AM4" s="18">
        <f t="shared" si="12"/>
        <v>670005.31500000006</v>
      </c>
      <c r="AN4" s="19">
        <v>0</v>
      </c>
      <c r="AO4" s="20">
        <f>AN4*280*365*0.9</f>
        <v>0</v>
      </c>
      <c r="AP4" s="19">
        <v>0</v>
      </c>
      <c r="AQ4" s="20">
        <f t="shared" ref="AQ4:AQ27" si="13">AP4*280*0.9*365</f>
        <v>0</v>
      </c>
      <c r="AR4" s="21">
        <f t="shared" ref="AR4:AS19" si="14">AP4+AN4</f>
        <v>0</v>
      </c>
      <c r="AS4" s="22">
        <f t="shared" si="14"/>
        <v>0</v>
      </c>
      <c r="AT4" s="23">
        <f>SUM(O4+U4+AA4+AG4+AM4+AS4)</f>
        <v>1669176.7549999999</v>
      </c>
      <c r="AU4" s="24"/>
      <c r="AV4" s="25"/>
    </row>
    <row r="5" spans="1:48" s="45" customFormat="1" ht="26.25" customHeight="1">
      <c r="A5" s="54" t="s">
        <v>116</v>
      </c>
      <c r="B5" s="54" t="s">
        <v>85</v>
      </c>
      <c r="C5" s="27" t="s">
        <v>85</v>
      </c>
      <c r="D5" s="11">
        <v>421950</v>
      </c>
      <c r="E5" s="41">
        <f>[1]ANÁLISE_PARTO_NASCIMENTO_ATSM!C10</f>
        <v>2411393</v>
      </c>
      <c r="F5" s="28" t="str">
        <f>[1]ANÁLISE_PARTO_NASCIMENTO_ATSM!D10</f>
        <v>HOSPITAL REGIONAL SAO PAULO ASSEC</v>
      </c>
      <c r="G5" s="42" t="str">
        <f>[1]ANÁLISE_PARTO_NASCIMENTO_ATSM!E10</f>
        <v>PRIVADA</v>
      </c>
      <c r="H5" s="13" t="s">
        <v>44</v>
      </c>
      <c r="I5" s="42" t="str">
        <f>[1]ANÁLISE_PARTO_NASCIMENTO_ATSM!G10</f>
        <v>ENTIDADE BENEFICENTE SEM FINS LUCRATIVOS</v>
      </c>
      <c r="J5" s="15">
        <v>0</v>
      </c>
      <c r="K5" s="16">
        <f t="shared" ref="K5:K27" si="15">J5*480*365*0.85</f>
        <v>0</v>
      </c>
      <c r="L5" s="15">
        <v>0</v>
      </c>
      <c r="M5" s="16">
        <f t="shared" si="0"/>
        <v>0</v>
      </c>
      <c r="N5" s="17">
        <f t="shared" si="1"/>
        <v>0</v>
      </c>
      <c r="O5" s="18">
        <f t="shared" ref="O5:O27" si="16">M5+K5</f>
        <v>0</v>
      </c>
      <c r="P5" s="19">
        <v>0</v>
      </c>
      <c r="Q5" s="20">
        <f t="shared" si="2"/>
        <v>0</v>
      </c>
      <c r="R5" s="19">
        <v>2</v>
      </c>
      <c r="S5" s="20">
        <f t="shared" si="3"/>
        <v>211080.95999999999</v>
      </c>
      <c r="T5" s="21">
        <f t="shared" si="4"/>
        <v>2</v>
      </c>
      <c r="U5" s="22">
        <f t="shared" si="4"/>
        <v>211080.95999999999</v>
      </c>
      <c r="V5" s="15">
        <v>0</v>
      </c>
      <c r="W5" s="16">
        <f t="shared" si="5"/>
        <v>0</v>
      </c>
      <c r="X5" s="15">
        <v>0</v>
      </c>
      <c r="Y5" s="16">
        <f t="shared" si="6"/>
        <v>0</v>
      </c>
      <c r="Z5" s="17">
        <f t="shared" si="7"/>
        <v>0</v>
      </c>
      <c r="AA5" s="18">
        <f t="shared" si="7"/>
        <v>0</v>
      </c>
      <c r="AB5" s="19">
        <v>0</v>
      </c>
      <c r="AC5" s="20">
        <f t="shared" ref="AC5:AC27" si="17">AB5*800*365*0.9</f>
        <v>0</v>
      </c>
      <c r="AD5" s="19">
        <v>8</v>
      </c>
      <c r="AE5" s="20">
        <f t="shared" si="8"/>
        <v>844323.83999999997</v>
      </c>
      <c r="AF5" s="21">
        <f t="shared" ref="AF5:AF27" si="18">AB5+AD5</f>
        <v>8</v>
      </c>
      <c r="AG5" s="22">
        <f t="shared" si="9"/>
        <v>844323.83999999997</v>
      </c>
      <c r="AH5" s="15">
        <v>0</v>
      </c>
      <c r="AI5" s="16">
        <f t="shared" si="10"/>
        <v>0</v>
      </c>
      <c r="AJ5" s="15">
        <v>0</v>
      </c>
      <c r="AK5" s="16">
        <f t="shared" si="11"/>
        <v>0</v>
      </c>
      <c r="AL5" s="17">
        <f t="shared" si="12"/>
        <v>0</v>
      </c>
      <c r="AM5" s="18">
        <f t="shared" si="12"/>
        <v>0</v>
      </c>
      <c r="AN5" s="19">
        <v>0</v>
      </c>
      <c r="AO5" s="20">
        <f t="shared" ref="AO5:AO27" si="19">AN5*280*365*0.9</f>
        <v>0</v>
      </c>
      <c r="AP5" s="19">
        <v>0</v>
      </c>
      <c r="AQ5" s="20">
        <f t="shared" si="13"/>
        <v>0</v>
      </c>
      <c r="AR5" s="21">
        <f t="shared" si="14"/>
        <v>0</v>
      </c>
      <c r="AS5" s="22">
        <f t="shared" si="14"/>
        <v>0</v>
      </c>
      <c r="AT5" s="23">
        <f t="shared" ref="AT5:AT29" si="20">SUM(O5+U5+AA5+AG5+AM5+AS5)</f>
        <v>1055404.8</v>
      </c>
      <c r="AU5" s="43"/>
      <c r="AV5" s="44"/>
    </row>
    <row r="6" spans="1:48" ht="36">
      <c r="A6" s="54" t="s">
        <v>116</v>
      </c>
      <c r="B6" s="54" t="s">
        <v>117</v>
      </c>
      <c r="C6" s="27" t="s">
        <v>86</v>
      </c>
      <c r="D6" s="11">
        <v>421720</v>
      </c>
      <c r="E6" s="41">
        <v>6683134</v>
      </c>
      <c r="F6" s="28" t="s">
        <v>87</v>
      </c>
      <c r="G6" s="13" t="s">
        <v>45</v>
      </c>
      <c r="H6" s="42" t="s">
        <v>44</v>
      </c>
      <c r="I6" s="13" t="s">
        <v>30</v>
      </c>
      <c r="J6" s="15">
        <v>0</v>
      </c>
      <c r="K6" s="16">
        <f t="shared" si="15"/>
        <v>0</v>
      </c>
      <c r="L6" s="15">
        <v>0</v>
      </c>
      <c r="M6" s="16">
        <f t="shared" si="0"/>
        <v>0</v>
      </c>
      <c r="N6" s="17">
        <f t="shared" si="1"/>
        <v>0</v>
      </c>
      <c r="O6" s="18">
        <f t="shared" si="16"/>
        <v>0</v>
      </c>
      <c r="P6" s="19">
        <v>0</v>
      </c>
      <c r="Q6" s="20">
        <f t="shared" si="2"/>
        <v>0</v>
      </c>
      <c r="R6" s="19">
        <v>2</v>
      </c>
      <c r="S6" s="20">
        <f t="shared" si="3"/>
        <v>211080.95999999999</v>
      </c>
      <c r="T6" s="21">
        <f t="shared" si="4"/>
        <v>2</v>
      </c>
      <c r="U6" s="22">
        <f t="shared" si="4"/>
        <v>211080.95999999999</v>
      </c>
      <c r="V6" s="15">
        <v>0</v>
      </c>
      <c r="W6" s="16">
        <f t="shared" si="5"/>
        <v>0</v>
      </c>
      <c r="X6" s="15">
        <v>0</v>
      </c>
      <c r="Y6" s="16">
        <f t="shared" si="6"/>
        <v>0</v>
      </c>
      <c r="Z6" s="17">
        <f t="shared" si="7"/>
        <v>0</v>
      </c>
      <c r="AA6" s="18">
        <f t="shared" si="7"/>
        <v>0</v>
      </c>
      <c r="AB6" s="19">
        <v>0</v>
      </c>
      <c r="AC6" s="20">
        <f t="shared" si="17"/>
        <v>0</v>
      </c>
      <c r="AD6" s="19">
        <v>0</v>
      </c>
      <c r="AE6" s="20">
        <f t="shared" si="8"/>
        <v>0</v>
      </c>
      <c r="AF6" s="21">
        <f t="shared" si="18"/>
        <v>0</v>
      </c>
      <c r="AG6" s="22">
        <f t="shared" si="9"/>
        <v>0</v>
      </c>
      <c r="AH6" s="15">
        <v>0</v>
      </c>
      <c r="AI6" s="16">
        <f t="shared" si="10"/>
        <v>0</v>
      </c>
      <c r="AJ6" s="15">
        <v>0</v>
      </c>
      <c r="AK6" s="16">
        <f t="shared" si="11"/>
        <v>0</v>
      </c>
      <c r="AL6" s="17">
        <f t="shared" si="12"/>
        <v>0</v>
      </c>
      <c r="AM6" s="18">
        <f t="shared" si="12"/>
        <v>0</v>
      </c>
      <c r="AN6" s="19">
        <v>0</v>
      </c>
      <c r="AO6" s="20">
        <f t="shared" si="19"/>
        <v>0</v>
      </c>
      <c r="AP6" s="19">
        <v>0</v>
      </c>
      <c r="AQ6" s="20">
        <f t="shared" si="13"/>
        <v>0</v>
      </c>
      <c r="AR6" s="21">
        <f t="shared" si="14"/>
        <v>0</v>
      </c>
      <c r="AS6" s="22">
        <f t="shared" si="14"/>
        <v>0</v>
      </c>
      <c r="AT6" s="23">
        <f t="shared" si="20"/>
        <v>211080.95999999999</v>
      </c>
      <c r="AU6" s="24"/>
      <c r="AV6" s="25"/>
    </row>
    <row r="7" spans="1:48" ht="48">
      <c r="A7" s="54" t="s">
        <v>115</v>
      </c>
      <c r="B7" s="54" t="s">
        <v>79</v>
      </c>
      <c r="C7" s="27" t="s">
        <v>81</v>
      </c>
      <c r="D7" s="11">
        <v>420820</v>
      </c>
      <c r="E7" s="41">
        <v>2522691</v>
      </c>
      <c r="F7" s="28" t="s">
        <v>83</v>
      </c>
      <c r="G7" s="13" t="s">
        <v>78</v>
      </c>
      <c r="H7" s="42" t="s">
        <v>84</v>
      </c>
      <c r="I7" s="13" t="s">
        <v>30</v>
      </c>
      <c r="J7" s="15">
        <v>0</v>
      </c>
      <c r="K7" s="16">
        <f t="shared" si="15"/>
        <v>0</v>
      </c>
      <c r="L7" s="15">
        <v>0</v>
      </c>
      <c r="M7" s="16">
        <f t="shared" si="0"/>
        <v>0</v>
      </c>
      <c r="N7" s="17">
        <f t="shared" si="1"/>
        <v>0</v>
      </c>
      <c r="O7" s="18">
        <f t="shared" si="16"/>
        <v>0</v>
      </c>
      <c r="P7" s="19">
        <v>0</v>
      </c>
      <c r="Q7" s="20">
        <f t="shared" si="2"/>
        <v>0</v>
      </c>
      <c r="R7" s="19">
        <v>3</v>
      </c>
      <c r="S7" s="20">
        <f t="shared" si="3"/>
        <v>316621.44</v>
      </c>
      <c r="T7" s="21">
        <f t="shared" si="4"/>
        <v>3</v>
      </c>
      <c r="U7" s="22">
        <f t="shared" si="4"/>
        <v>316621.44</v>
      </c>
      <c r="V7" s="15">
        <v>0</v>
      </c>
      <c r="W7" s="16">
        <f t="shared" si="5"/>
        <v>0</v>
      </c>
      <c r="X7" s="15">
        <v>0</v>
      </c>
      <c r="Y7" s="16">
        <f t="shared" si="6"/>
        <v>0</v>
      </c>
      <c r="Z7" s="17">
        <f t="shared" si="7"/>
        <v>0</v>
      </c>
      <c r="AA7" s="18">
        <f t="shared" si="7"/>
        <v>0</v>
      </c>
      <c r="AB7" s="19">
        <v>0</v>
      </c>
      <c r="AC7" s="20">
        <f t="shared" si="17"/>
        <v>0</v>
      </c>
      <c r="AD7" s="19">
        <v>8</v>
      </c>
      <c r="AE7" s="20">
        <f t="shared" si="8"/>
        <v>844323.83999999997</v>
      </c>
      <c r="AF7" s="21">
        <f t="shared" si="18"/>
        <v>8</v>
      </c>
      <c r="AG7" s="22">
        <f t="shared" si="9"/>
        <v>844323.83999999997</v>
      </c>
      <c r="AH7" s="15">
        <v>0</v>
      </c>
      <c r="AI7" s="16">
        <f t="shared" si="10"/>
        <v>0</v>
      </c>
      <c r="AJ7" s="15">
        <v>0</v>
      </c>
      <c r="AK7" s="16">
        <f t="shared" si="11"/>
        <v>0</v>
      </c>
      <c r="AL7" s="17">
        <f t="shared" si="12"/>
        <v>0</v>
      </c>
      <c r="AM7" s="18">
        <f t="shared" si="12"/>
        <v>0</v>
      </c>
      <c r="AN7" s="19">
        <v>0</v>
      </c>
      <c r="AO7" s="20">
        <f t="shared" si="19"/>
        <v>0</v>
      </c>
      <c r="AP7" s="19">
        <v>8</v>
      </c>
      <c r="AQ7" s="20">
        <f t="shared" si="13"/>
        <v>735840</v>
      </c>
      <c r="AR7" s="21">
        <f t="shared" si="14"/>
        <v>8</v>
      </c>
      <c r="AS7" s="22">
        <f t="shared" si="14"/>
        <v>735840</v>
      </c>
      <c r="AT7" s="23">
        <f t="shared" si="20"/>
        <v>1896785.28</v>
      </c>
      <c r="AU7" s="24"/>
      <c r="AV7" s="25"/>
    </row>
    <row r="8" spans="1:48" ht="48">
      <c r="A8" s="54" t="s">
        <v>116</v>
      </c>
      <c r="B8" s="54" t="s">
        <v>50</v>
      </c>
      <c r="C8" s="27" t="s">
        <v>51</v>
      </c>
      <c r="D8" s="11">
        <v>420420</v>
      </c>
      <c r="E8" s="41">
        <v>2537788</v>
      </c>
      <c r="F8" s="28" t="s">
        <v>52</v>
      </c>
      <c r="G8" s="13" t="s">
        <v>45</v>
      </c>
      <c r="H8" s="13" t="s">
        <v>43</v>
      </c>
      <c r="I8" s="13" t="s">
        <v>30</v>
      </c>
      <c r="J8" s="29">
        <v>0</v>
      </c>
      <c r="K8" s="16">
        <f t="shared" si="15"/>
        <v>0</v>
      </c>
      <c r="L8" s="29">
        <v>10</v>
      </c>
      <c r="M8" s="16">
        <f t="shared" si="0"/>
        <v>682550</v>
      </c>
      <c r="N8" s="17">
        <f t="shared" si="1"/>
        <v>10</v>
      </c>
      <c r="O8" s="18">
        <f t="shared" si="16"/>
        <v>682550</v>
      </c>
      <c r="P8" s="30">
        <v>0</v>
      </c>
      <c r="Q8" s="20">
        <f t="shared" si="2"/>
        <v>0</v>
      </c>
      <c r="R8" s="30">
        <v>3</v>
      </c>
      <c r="S8" s="20">
        <f t="shared" si="3"/>
        <v>316621.44</v>
      </c>
      <c r="T8" s="21">
        <f t="shared" si="4"/>
        <v>3</v>
      </c>
      <c r="U8" s="22">
        <f t="shared" si="4"/>
        <v>316621.44</v>
      </c>
      <c r="V8" s="29">
        <v>0</v>
      </c>
      <c r="W8" s="16">
        <f t="shared" si="5"/>
        <v>0</v>
      </c>
      <c r="X8" s="29">
        <v>0</v>
      </c>
      <c r="Y8" s="16">
        <f t="shared" si="6"/>
        <v>0</v>
      </c>
      <c r="Z8" s="17">
        <f t="shared" si="7"/>
        <v>0</v>
      </c>
      <c r="AA8" s="18">
        <f t="shared" si="7"/>
        <v>0</v>
      </c>
      <c r="AB8" s="30">
        <v>0</v>
      </c>
      <c r="AC8" s="20">
        <f t="shared" si="17"/>
        <v>0</v>
      </c>
      <c r="AD8" s="30">
        <v>10</v>
      </c>
      <c r="AE8" s="20">
        <f t="shared" si="8"/>
        <v>1055404.8</v>
      </c>
      <c r="AF8" s="21">
        <f t="shared" si="18"/>
        <v>10</v>
      </c>
      <c r="AG8" s="22">
        <f t="shared" si="9"/>
        <v>1055404.8</v>
      </c>
      <c r="AH8" s="29">
        <v>0</v>
      </c>
      <c r="AI8" s="16">
        <f t="shared" si="10"/>
        <v>0</v>
      </c>
      <c r="AJ8" s="29">
        <v>0</v>
      </c>
      <c r="AK8" s="16">
        <f t="shared" si="11"/>
        <v>0</v>
      </c>
      <c r="AL8" s="17">
        <f t="shared" si="12"/>
        <v>0</v>
      </c>
      <c r="AM8" s="18">
        <f t="shared" si="12"/>
        <v>0</v>
      </c>
      <c r="AN8" s="30">
        <v>0</v>
      </c>
      <c r="AO8" s="20">
        <f t="shared" si="19"/>
        <v>0</v>
      </c>
      <c r="AP8" s="30">
        <v>0</v>
      </c>
      <c r="AQ8" s="20">
        <f t="shared" si="13"/>
        <v>0</v>
      </c>
      <c r="AR8" s="21">
        <f t="shared" si="14"/>
        <v>0</v>
      </c>
      <c r="AS8" s="22">
        <f t="shared" si="14"/>
        <v>0</v>
      </c>
      <c r="AT8" s="23">
        <f t="shared" si="20"/>
        <v>2054576.24</v>
      </c>
      <c r="AU8" s="24"/>
      <c r="AV8" s="25"/>
    </row>
    <row r="9" spans="1:48" s="32" customFormat="1" ht="36">
      <c r="A9" s="54" t="s">
        <v>118</v>
      </c>
      <c r="B9" s="54" t="s">
        <v>54</v>
      </c>
      <c r="C9" s="28" t="s">
        <v>55</v>
      </c>
      <c r="D9" s="11">
        <v>420290</v>
      </c>
      <c r="E9" s="40">
        <v>2522411</v>
      </c>
      <c r="F9" s="12" t="s">
        <v>56</v>
      </c>
      <c r="G9" s="13" t="s">
        <v>45</v>
      </c>
      <c r="H9" s="14" t="s">
        <v>43</v>
      </c>
      <c r="I9" s="14" t="s">
        <v>30</v>
      </c>
      <c r="J9" s="29">
        <v>0</v>
      </c>
      <c r="K9" s="16">
        <f t="shared" si="15"/>
        <v>0</v>
      </c>
      <c r="L9" s="29">
        <v>0</v>
      </c>
      <c r="M9" s="16">
        <f t="shared" si="0"/>
        <v>0</v>
      </c>
      <c r="N9" s="17">
        <f t="shared" si="1"/>
        <v>0</v>
      </c>
      <c r="O9" s="18">
        <f t="shared" si="16"/>
        <v>0</v>
      </c>
      <c r="P9" s="30">
        <v>0</v>
      </c>
      <c r="Q9" s="20">
        <f t="shared" si="2"/>
        <v>0</v>
      </c>
      <c r="R9" s="30">
        <v>2</v>
      </c>
      <c r="S9" s="20">
        <f t="shared" si="3"/>
        <v>211080.95999999999</v>
      </c>
      <c r="T9" s="21">
        <f t="shared" si="4"/>
        <v>2</v>
      </c>
      <c r="U9" s="22">
        <f t="shared" si="4"/>
        <v>211080.95999999999</v>
      </c>
      <c r="V9" s="29">
        <v>0</v>
      </c>
      <c r="W9" s="16">
        <f t="shared" si="5"/>
        <v>0</v>
      </c>
      <c r="X9" s="29">
        <v>0</v>
      </c>
      <c r="Y9" s="16">
        <f t="shared" si="6"/>
        <v>0</v>
      </c>
      <c r="Z9" s="17">
        <f t="shared" si="7"/>
        <v>0</v>
      </c>
      <c r="AA9" s="18">
        <f t="shared" si="7"/>
        <v>0</v>
      </c>
      <c r="AB9" s="30">
        <v>0</v>
      </c>
      <c r="AC9" s="20">
        <f t="shared" si="17"/>
        <v>0</v>
      </c>
      <c r="AD9" s="30">
        <v>0</v>
      </c>
      <c r="AE9" s="20">
        <f t="shared" si="8"/>
        <v>0</v>
      </c>
      <c r="AF9" s="21">
        <f t="shared" si="18"/>
        <v>0</v>
      </c>
      <c r="AG9" s="22">
        <f t="shared" si="9"/>
        <v>0</v>
      </c>
      <c r="AH9" s="29">
        <v>0</v>
      </c>
      <c r="AI9" s="16">
        <f t="shared" si="10"/>
        <v>0</v>
      </c>
      <c r="AJ9" s="29">
        <v>0</v>
      </c>
      <c r="AK9" s="16">
        <f t="shared" si="11"/>
        <v>0</v>
      </c>
      <c r="AL9" s="17">
        <f t="shared" si="12"/>
        <v>0</v>
      </c>
      <c r="AM9" s="18">
        <f t="shared" si="12"/>
        <v>0</v>
      </c>
      <c r="AN9" s="30">
        <v>0</v>
      </c>
      <c r="AO9" s="20">
        <f t="shared" si="19"/>
        <v>0</v>
      </c>
      <c r="AP9" s="30">
        <v>0</v>
      </c>
      <c r="AQ9" s="20">
        <f t="shared" si="13"/>
        <v>0</v>
      </c>
      <c r="AR9" s="21">
        <f t="shared" si="14"/>
        <v>0</v>
      </c>
      <c r="AS9" s="22">
        <f t="shared" si="14"/>
        <v>0</v>
      </c>
      <c r="AT9" s="23">
        <f t="shared" si="20"/>
        <v>211080.95999999999</v>
      </c>
      <c r="AU9" s="24"/>
      <c r="AV9" s="31"/>
    </row>
    <row r="10" spans="1:48" s="32" customFormat="1" ht="36">
      <c r="A10" s="54" t="s">
        <v>118</v>
      </c>
      <c r="B10" s="54" t="s">
        <v>54</v>
      </c>
      <c r="C10" s="27" t="s">
        <v>58</v>
      </c>
      <c r="D10" s="11">
        <v>420240</v>
      </c>
      <c r="E10" s="41">
        <v>2558254</v>
      </c>
      <c r="F10" s="28" t="s">
        <v>59</v>
      </c>
      <c r="G10" s="13" t="s">
        <v>45</v>
      </c>
      <c r="H10" s="13" t="s">
        <v>43</v>
      </c>
      <c r="I10" s="13" t="s">
        <v>30</v>
      </c>
      <c r="J10" s="29"/>
      <c r="K10" s="16">
        <f t="shared" si="15"/>
        <v>0</v>
      </c>
      <c r="L10" s="29">
        <v>10</v>
      </c>
      <c r="M10" s="16">
        <f t="shared" si="0"/>
        <v>682550</v>
      </c>
      <c r="N10" s="17">
        <f t="shared" si="1"/>
        <v>10</v>
      </c>
      <c r="O10" s="18">
        <f t="shared" si="16"/>
        <v>682550</v>
      </c>
      <c r="P10" s="30">
        <v>0</v>
      </c>
      <c r="Q10" s="20">
        <f t="shared" si="2"/>
        <v>0</v>
      </c>
      <c r="R10" s="30">
        <v>3</v>
      </c>
      <c r="S10" s="20">
        <f t="shared" si="3"/>
        <v>316621.44</v>
      </c>
      <c r="T10" s="21">
        <f t="shared" si="4"/>
        <v>3</v>
      </c>
      <c r="U10" s="22">
        <f t="shared" si="4"/>
        <v>316621.44</v>
      </c>
      <c r="V10" s="29">
        <v>0</v>
      </c>
      <c r="W10" s="16">
        <f t="shared" si="5"/>
        <v>0</v>
      </c>
      <c r="X10" s="29">
        <v>0</v>
      </c>
      <c r="Y10" s="16">
        <f t="shared" si="6"/>
        <v>0</v>
      </c>
      <c r="Z10" s="17">
        <f t="shared" si="7"/>
        <v>0</v>
      </c>
      <c r="AA10" s="18">
        <f t="shared" si="7"/>
        <v>0</v>
      </c>
      <c r="AB10" s="30">
        <v>0</v>
      </c>
      <c r="AC10" s="20">
        <f t="shared" si="17"/>
        <v>0</v>
      </c>
      <c r="AD10" s="30">
        <v>10</v>
      </c>
      <c r="AE10" s="20">
        <f t="shared" si="8"/>
        <v>1055404.8</v>
      </c>
      <c r="AF10" s="21">
        <f t="shared" si="18"/>
        <v>10</v>
      </c>
      <c r="AG10" s="22">
        <f t="shared" si="9"/>
        <v>1055404.8</v>
      </c>
      <c r="AH10" s="29">
        <v>0</v>
      </c>
      <c r="AI10" s="16">
        <f t="shared" si="10"/>
        <v>0</v>
      </c>
      <c r="AJ10" s="29">
        <v>0</v>
      </c>
      <c r="AK10" s="16">
        <f t="shared" si="11"/>
        <v>0</v>
      </c>
      <c r="AL10" s="17">
        <f t="shared" si="12"/>
        <v>0</v>
      </c>
      <c r="AM10" s="18">
        <f t="shared" si="12"/>
        <v>0</v>
      </c>
      <c r="AN10" s="30">
        <v>0</v>
      </c>
      <c r="AO10" s="20">
        <f t="shared" si="19"/>
        <v>0</v>
      </c>
      <c r="AP10" s="30">
        <v>10</v>
      </c>
      <c r="AQ10" s="20">
        <f t="shared" si="13"/>
        <v>919800</v>
      </c>
      <c r="AR10" s="21">
        <f t="shared" si="14"/>
        <v>10</v>
      </c>
      <c r="AS10" s="22">
        <f t="shared" si="14"/>
        <v>919800</v>
      </c>
      <c r="AT10" s="23">
        <f t="shared" si="20"/>
        <v>2974376.24</v>
      </c>
      <c r="AU10" s="24"/>
      <c r="AV10" s="31"/>
    </row>
    <row r="11" spans="1:48" s="32" customFormat="1" ht="36">
      <c r="A11" s="54" t="s">
        <v>60</v>
      </c>
      <c r="B11" s="54" t="s">
        <v>60</v>
      </c>
      <c r="C11" s="27" t="s">
        <v>61</v>
      </c>
      <c r="D11" s="11">
        <v>420930</v>
      </c>
      <c r="E11" s="41">
        <v>2504332</v>
      </c>
      <c r="F11" s="28" t="s">
        <v>62</v>
      </c>
      <c r="G11" s="13" t="s">
        <v>44</v>
      </c>
      <c r="H11" s="13" t="s">
        <v>43</v>
      </c>
      <c r="I11" s="13" t="s">
        <v>20</v>
      </c>
      <c r="J11" s="29">
        <v>0</v>
      </c>
      <c r="K11" s="16">
        <f t="shared" si="15"/>
        <v>0</v>
      </c>
      <c r="L11" s="29">
        <v>9</v>
      </c>
      <c r="M11" s="16">
        <f t="shared" si="0"/>
        <v>614295</v>
      </c>
      <c r="N11" s="17">
        <f t="shared" si="1"/>
        <v>9</v>
      </c>
      <c r="O11" s="18">
        <f t="shared" si="16"/>
        <v>614295</v>
      </c>
      <c r="P11" s="30">
        <v>0</v>
      </c>
      <c r="Q11" s="20">
        <f t="shared" si="2"/>
        <v>0</v>
      </c>
      <c r="R11" s="30">
        <v>2</v>
      </c>
      <c r="S11" s="20">
        <f t="shared" si="3"/>
        <v>211080.95999999999</v>
      </c>
      <c r="T11" s="21">
        <f t="shared" si="4"/>
        <v>2</v>
      </c>
      <c r="U11" s="22">
        <f t="shared" si="4"/>
        <v>211080.95999999999</v>
      </c>
      <c r="V11" s="29">
        <v>0</v>
      </c>
      <c r="W11" s="16">
        <f t="shared" si="5"/>
        <v>0</v>
      </c>
      <c r="X11" s="29">
        <v>0</v>
      </c>
      <c r="Y11" s="16">
        <f t="shared" si="6"/>
        <v>0</v>
      </c>
      <c r="Z11" s="17">
        <f t="shared" si="7"/>
        <v>0</v>
      </c>
      <c r="AA11" s="18">
        <f t="shared" si="7"/>
        <v>0</v>
      </c>
      <c r="AB11" s="30">
        <v>0</v>
      </c>
      <c r="AC11" s="20">
        <f t="shared" si="17"/>
        <v>0</v>
      </c>
      <c r="AD11" s="30">
        <v>6</v>
      </c>
      <c r="AE11" s="20">
        <f t="shared" si="8"/>
        <v>633242.88</v>
      </c>
      <c r="AF11" s="21">
        <f t="shared" si="18"/>
        <v>6</v>
      </c>
      <c r="AG11" s="22">
        <f t="shared" si="9"/>
        <v>633242.88</v>
      </c>
      <c r="AH11" s="29">
        <v>0</v>
      </c>
      <c r="AI11" s="16">
        <f t="shared" si="10"/>
        <v>0</v>
      </c>
      <c r="AJ11" s="29">
        <v>0</v>
      </c>
      <c r="AK11" s="16">
        <f t="shared" si="11"/>
        <v>0</v>
      </c>
      <c r="AL11" s="17">
        <f t="shared" si="12"/>
        <v>0</v>
      </c>
      <c r="AM11" s="18">
        <f t="shared" si="12"/>
        <v>0</v>
      </c>
      <c r="AN11" s="30">
        <v>0</v>
      </c>
      <c r="AO11" s="20">
        <f t="shared" si="19"/>
        <v>0</v>
      </c>
      <c r="AP11" s="30">
        <v>0</v>
      </c>
      <c r="AQ11" s="20">
        <f t="shared" si="13"/>
        <v>0</v>
      </c>
      <c r="AR11" s="21">
        <f t="shared" si="14"/>
        <v>0</v>
      </c>
      <c r="AS11" s="22">
        <f t="shared" si="14"/>
        <v>0</v>
      </c>
      <c r="AT11" s="23">
        <f t="shared" si="20"/>
        <v>1458618.8399999999</v>
      </c>
      <c r="AU11" s="24"/>
      <c r="AV11" s="31"/>
    </row>
    <row r="12" spans="1:48" s="32" customFormat="1" ht="36">
      <c r="A12" s="54" t="s">
        <v>114</v>
      </c>
      <c r="B12" s="54" t="s">
        <v>90</v>
      </c>
      <c r="C12" s="27" t="s">
        <v>91</v>
      </c>
      <c r="D12" s="11">
        <v>420140</v>
      </c>
      <c r="E12" s="41">
        <v>2691515</v>
      </c>
      <c r="F12" s="28" t="s">
        <v>92</v>
      </c>
      <c r="G12" s="13" t="s">
        <v>45</v>
      </c>
      <c r="H12" s="13" t="s">
        <v>44</v>
      </c>
      <c r="I12" s="13" t="s">
        <v>30</v>
      </c>
      <c r="J12" s="29">
        <v>0</v>
      </c>
      <c r="K12" s="16">
        <f t="shared" si="15"/>
        <v>0</v>
      </c>
      <c r="L12" s="29">
        <v>0</v>
      </c>
      <c r="M12" s="16">
        <f t="shared" si="0"/>
        <v>0</v>
      </c>
      <c r="N12" s="17">
        <f t="shared" si="1"/>
        <v>0</v>
      </c>
      <c r="O12" s="18">
        <f t="shared" si="16"/>
        <v>0</v>
      </c>
      <c r="P12" s="30">
        <v>0</v>
      </c>
      <c r="Q12" s="20">
        <f t="shared" si="2"/>
        <v>0</v>
      </c>
      <c r="R12" s="30">
        <v>1</v>
      </c>
      <c r="S12" s="20">
        <f t="shared" si="3"/>
        <v>105540.48</v>
      </c>
      <c r="T12" s="21">
        <f t="shared" si="4"/>
        <v>1</v>
      </c>
      <c r="U12" s="22">
        <f t="shared" si="4"/>
        <v>105540.48</v>
      </c>
      <c r="V12" s="29"/>
      <c r="W12" s="16"/>
      <c r="X12" s="29"/>
      <c r="Y12" s="16"/>
      <c r="Z12" s="17"/>
      <c r="AA12" s="18"/>
      <c r="AB12" s="30">
        <v>0</v>
      </c>
      <c r="AC12" s="20">
        <f t="shared" si="17"/>
        <v>0</v>
      </c>
      <c r="AD12" s="30">
        <v>0</v>
      </c>
      <c r="AE12" s="20">
        <f t="shared" si="8"/>
        <v>0</v>
      </c>
      <c r="AF12" s="21">
        <f t="shared" si="18"/>
        <v>0</v>
      </c>
      <c r="AG12" s="22">
        <f t="shared" si="9"/>
        <v>0</v>
      </c>
      <c r="AH12" s="29"/>
      <c r="AI12" s="16"/>
      <c r="AJ12" s="29"/>
      <c r="AK12" s="16"/>
      <c r="AL12" s="17"/>
      <c r="AM12" s="18"/>
      <c r="AN12" s="30">
        <v>0</v>
      </c>
      <c r="AO12" s="20">
        <f t="shared" si="19"/>
        <v>0</v>
      </c>
      <c r="AP12" s="30"/>
      <c r="AQ12" s="20"/>
      <c r="AR12" s="21">
        <f t="shared" si="14"/>
        <v>0</v>
      </c>
      <c r="AS12" s="22">
        <f t="shared" si="14"/>
        <v>0</v>
      </c>
      <c r="AT12" s="23">
        <f t="shared" si="20"/>
        <v>105540.48</v>
      </c>
      <c r="AU12" s="24"/>
      <c r="AV12" s="31"/>
    </row>
    <row r="13" spans="1:48" s="32" customFormat="1" ht="36">
      <c r="A13" s="54" t="s">
        <v>75</v>
      </c>
      <c r="B13" s="54" t="s">
        <v>63</v>
      </c>
      <c r="C13" s="27" t="s">
        <v>64</v>
      </c>
      <c r="D13" s="11">
        <v>420480</v>
      </c>
      <c r="E13" s="41">
        <v>2302101</v>
      </c>
      <c r="F13" s="28" t="s">
        <v>65</v>
      </c>
      <c r="G13" s="13" t="s">
        <v>45</v>
      </c>
      <c r="H13" s="13" t="s">
        <v>44</v>
      </c>
      <c r="I13" s="13" t="s">
        <v>30</v>
      </c>
      <c r="J13" s="29">
        <v>0</v>
      </c>
      <c r="K13" s="16">
        <f t="shared" si="15"/>
        <v>0</v>
      </c>
      <c r="L13" s="29"/>
      <c r="M13" s="16">
        <f t="shared" si="0"/>
        <v>0</v>
      </c>
      <c r="N13" s="17">
        <f t="shared" si="1"/>
        <v>0</v>
      </c>
      <c r="O13" s="18">
        <f t="shared" si="16"/>
        <v>0</v>
      </c>
      <c r="P13" s="30">
        <v>0</v>
      </c>
      <c r="Q13" s="20">
        <f t="shared" si="2"/>
        <v>0</v>
      </c>
      <c r="R13" s="30">
        <v>2</v>
      </c>
      <c r="S13" s="20">
        <f t="shared" si="3"/>
        <v>211080.95999999999</v>
      </c>
      <c r="T13" s="21">
        <f t="shared" si="4"/>
        <v>2</v>
      </c>
      <c r="U13" s="22">
        <f t="shared" si="4"/>
        <v>211080.95999999999</v>
      </c>
      <c r="V13" s="29">
        <v>0</v>
      </c>
      <c r="W13" s="16">
        <f t="shared" si="5"/>
        <v>0</v>
      </c>
      <c r="X13" s="29">
        <v>0</v>
      </c>
      <c r="Y13" s="16">
        <f t="shared" si="6"/>
        <v>0</v>
      </c>
      <c r="Z13" s="17">
        <f t="shared" si="7"/>
        <v>0</v>
      </c>
      <c r="AA13" s="18">
        <f t="shared" si="7"/>
        <v>0</v>
      </c>
      <c r="AB13" s="30">
        <v>0</v>
      </c>
      <c r="AC13" s="20">
        <f t="shared" si="17"/>
        <v>0</v>
      </c>
      <c r="AD13" s="30">
        <v>6</v>
      </c>
      <c r="AE13" s="20">
        <f t="shared" si="8"/>
        <v>633242.88</v>
      </c>
      <c r="AF13" s="21">
        <f t="shared" si="18"/>
        <v>6</v>
      </c>
      <c r="AG13" s="22">
        <f t="shared" si="9"/>
        <v>633242.88</v>
      </c>
      <c r="AH13" s="29">
        <v>0</v>
      </c>
      <c r="AI13" s="16">
        <f t="shared" si="10"/>
        <v>0</v>
      </c>
      <c r="AJ13" s="29">
        <v>0</v>
      </c>
      <c r="AK13" s="16">
        <f t="shared" si="11"/>
        <v>0</v>
      </c>
      <c r="AL13" s="17">
        <f t="shared" si="12"/>
        <v>0</v>
      </c>
      <c r="AM13" s="18">
        <f t="shared" si="12"/>
        <v>0</v>
      </c>
      <c r="AN13" s="30">
        <v>0</v>
      </c>
      <c r="AO13" s="20">
        <f t="shared" si="19"/>
        <v>0</v>
      </c>
      <c r="AP13" s="30">
        <v>0</v>
      </c>
      <c r="AQ13" s="20">
        <f t="shared" si="13"/>
        <v>0</v>
      </c>
      <c r="AR13" s="21">
        <f t="shared" si="14"/>
        <v>0</v>
      </c>
      <c r="AS13" s="22">
        <f t="shared" si="14"/>
        <v>0</v>
      </c>
      <c r="AT13" s="23">
        <f t="shared" si="20"/>
        <v>844323.83999999997</v>
      </c>
      <c r="AU13" s="24"/>
      <c r="AV13" s="31"/>
    </row>
    <row r="14" spans="1:48" s="32" customFormat="1" ht="36">
      <c r="A14" s="54" t="s">
        <v>75</v>
      </c>
      <c r="B14" s="54" t="s">
        <v>119</v>
      </c>
      <c r="C14" s="27" t="s">
        <v>53</v>
      </c>
      <c r="D14" s="11">
        <v>420430</v>
      </c>
      <c r="E14" s="41">
        <v>2303892</v>
      </c>
      <c r="F14" s="28" t="s">
        <v>66</v>
      </c>
      <c r="G14" s="13" t="s">
        <v>45</v>
      </c>
      <c r="H14" s="13" t="s">
        <v>43</v>
      </c>
      <c r="I14" s="13" t="s">
        <v>30</v>
      </c>
      <c r="J14" s="29">
        <v>0</v>
      </c>
      <c r="K14" s="16">
        <f t="shared" si="15"/>
        <v>0</v>
      </c>
      <c r="L14" s="29">
        <v>0</v>
      </c>
      <c r="M14" s="16">
        <f t="shared" si="0"/>
        <v>0</v>
      </c>
      <c r="N14" s="17">
        <f t="shared" si="1"/>
        <v>0</v>
      </c>
      <c r="O14" s="18">
        <f t="shared" si="16"/>
        <v>0</v>
      </c>
      <c r="P14" s="30">
        <v>0</v>
      </c>
      <c r="Q14" s="20">
        <f t="shared" si="2"/>
        <v>0</v>
      </c>
      <c r="R14" s="30">
        <v>2</v>
      </c>
      <c r="S14" s="20">
        <f t="shared" si="3"/>
        <v>211080.95999999999</v>
      </c>
      <c r="T14" s="21">
        <f t="shared" si="4"/>
        <v>2</v>
      </c>
      <c r="U14" s="22">
        <f t="shared" si="4"/>
        <v>211080.95999999999</v>
      </c>
      <c r="V14" s="29">
        <v>0</v>
      </c>
      <c r="W14" s="16">
        <f t="shared" si="5"/>
        <v>0</v>
      </c>
      <c r="X14" s="29">
        <v>0</v>
      </c>
      <c r="Y14" s="16">
        <f t="shared" si="6"/>
        <v>0</v>
      </c>
      <c r="Z14" s="17">
        <f t="shared" si="7"/>
        <v>0</v>
      </c>
      <c r="AA14" s="18">
        <f t="shared" si="7"/>
        <v>0</v>
      </c>
      <c r="AB14" s="30">
        <v>0</v>
      </c>
      <c r="AC14" s="20">
        <f t="shared" si="17"/>
        <v>0</v>
      </c>
      <c r="AD14" s="30">
        <v>6</v>
      </c>
      <c r="AE14" s="20">
        <f t="shared" si="8"/>
        <v>633242.88</v>
      </c>
      <c r="AF14" s="21">
        <f t="shared" si="18"/>
        <v>6</v>
      </c>
      <c r="AG14" s="22">
        <f t="shared" si="9"/>
        <v>633242.88</v>
      </c>
      <c r="AH14" s="29">
        <v>0</v>
      </c>
      <c r="AI14" s="16">
        <f t="shared" si="10"/>
        <v>0</v>
      </c>
      <c r="AJ14" s="29">
        <v>0</v>
      </c>
      <c r="AK14" s="16">
        <f t="shared" si="11"/>
        <v>0</v>
      </c>
      <c r="AL14" s="17">
        <f t="shared" si="12"/>
        <v>0</v>
      </c>
      <c r="AM14" s="18">
        <f t="shared" si="12"/>
        <v>0</v>
      </c>
      <c r="AN14" s="30">
        <v>0</v>
      </c>
      <c r="AO14" s="20">
        <f t="shared" si="19"/>
        <v>0</v>
      </c>
      <c r="AP14" s="30">
        <v>0</v>
      </c>
      <c r="AQ14" s="20">
        <f t="shared" si="13"/>
        <v>0</v>
      </c>
      <c r="AR14" s="21">
        <f t="shared" si="14"/>
        <v>0</v>
      </c>
      <c r="AS14" s="22">
        <f t="shared" si="14"/>
        <v>0</v>
      </c>
      <c r="AT14" s="23">
        <f t="shared" si="20"/>
        <v>844323.83999999997</v>
      </c>
      <c r="AU14" s="24"/>
      <c r="AV14" s="31"/>
    </row>
    <row r="15" spans="1:48" s="32" customFormat="1" ht="36">
      <c r="A15" s="54" t="s">
        <v>118</v>
      </c>
      <c r="B15" s="54" t="s">
        <v>57</v>
      </c>
      <c r="C15" s="27" t="s">
        <v>67</v>
      </c>
      <c r="D15" s="11">
        <v>421480</v>
      </c>
      <c r="E15" s="41">
        <v>2568713</v>
      </c>
      <c r="F15" s="28" t="s">
        <v>68</v>
      </c>
      <c r="G15" s="13" t="s">
        <v>45</v>
      </c>
      <c r="H15" s="13" t="s">
        <v>43</v>
      </c>
      <c r="I15" s="13" t="s">
        <v>30</v>
      </c>
      <c r="J15" s="29">
        <v>0</v>
      </c>
      <c r="K15" s="16">
        <f t="shared" si="15"/>
        <v>0</v>
      </c>
      <c r="L15" s="29">
        <v>0</v>
      </c>
      <c r="M15" s="16">
        <f t="shared" si="0"/>
        <v>0</v>
      </c>
      <c r="N15" s="17">
        <f t="shared" si="1"/>
        <v>0</v>
      </c>
      <c r="O15" s="18">
        <f t="shared" si="16"/>
        <v>0</v>
      </c>
      <c r="P15" s="30">
        <v>0</v>
      </c>
      <c r="Q15" s="20">
        <f t="shared" si="2"/>
        <v>0</v>
      </c>
      <c r="R15" s="30">
        <v>2</v>
      </c>
      <c r="S15" s="20">
        <f t="shared" si="3"/>
        <v>211080.95999999999</v>
      </c>
      <c r="T15" s="21">
        <f t="shared" si="4"/>
        <v>2</v>
      </c>
      <c r="U15" s="22">
        <f t="shared" si="4"/>
        <v>211080.95999999999</v>
      </c>
      <c r="V15" s="29">
        <v>0</v>
      </c>
      <c r="W15" s="16">
        <f t="shared" si="5"/>
        <v>0</v>
      </c>
      <c r="X15" s="29">
        <v>0</v>
      </c>
      <c r="Y15" s="16">
        <f t="shared" si="6"/>
        <v>0</v>
      </c>
      <c r="Z15" s="17">
        <f t="shared" si="7"/>
        <v>0</v>
      </c>
      <c r="AA15" s="18">
        <f t="shared" si="7"/>
        <v>0</v>
      </c>
      <c r="AB15" s="30">
        <v>0</v>
      </c>
      <c r="AC15" s="20">
        <f t="shared" si="17"/>
        <v>0</v>
      </c>
      <c r="AD15" s="30">
        <v>4</v>
      </c>
      <c r="AE15" s="20">
        <f t="shared" si="8"/>
        <v>422161.91999999998</v>
      </c>
      <c r="AF15" s="21">
        <f t="shared" si="18"/>
        <v>4</v>
      </c>
      <c r="AG15" s="22">
        <f t="shared" si="9"/>
        <v>422161.91999999998</v>
      </c>
      <c r="AH15" s="29">
        <v>0</v>
      </c>
      <c r="AI15" s="16">
        <f t="shared" si="10"/>
        <v>0</v>
      </c>
      <c r="AJ15" s="29">
        <v>0</v>
      </c>
      <c r="AK15" s="16">
        <f t="shared" si="11"/>
        <v>0</v>
      </c>
      <c r="AL15" s="17">
        <f t="shared" si="12"/>
        <v>0</v>
      </c>
      <c r="AM15" s="18">
        <f t="shared" si="12"/>
        <v>0</v>
      </c>
      <c r="AN15" s="30">
        <v>0</v>
      </c>
      <c r="AO15" s="20">
        <f t="shared" si="19"/>
        <v>0</v>
      </c>
      <c r="AP15" s="30">
        <v>7</v>
      </c>
      <c r="AQ15" s="20">
        <f t="shared" si="13"/>
        <v>643860</v>
      </c>
      <c r="AR15" s="21">
        <f t="shared" si="14"/>
        <v>7</v>
      </c>
      <c r="AS15" s="22">
        <f t="shared" si="14"/>
        <v>643860</v>
      </c>
      <c r="AT15" s="23">
        <f t="shared" si="20"/>
        <v>1277102.8799999999</v>
      </c>
      <c r="AU15" s="24"/>
      <c r="AV15" s="31"/>
    </row>
    <row r="16" spans="1:48" s="32" customFormat="1" ht="36">
      <c r="A16" s="54" t="s">
        <v>114</v>
      </c>
      <c r="B16" s="54" t="s">
        <v>69</v>
      </c>
      <c r="C16" s="27" t="s">
        <v>70</v>
      </c>
      <c r="D16" s="11">
        <v>420460</v>
      </c>
      <c r="E16" s="41">
        <v>2758164</v>
      </c>
      <c r="F16" s="28" t="s">
        <v>72</v>
      </c>
      <c r="G16" s="13" t="s">
        <v>45</v>
      </c>
      <c r="H16" s="13" t="s">
        <v>43</v>
      </c>
      <c r="I16" s="13" t="s">
        <v>30</v>
      </c>
      <c r="J16" s="29">
        <v>0</v>
      </c>
      <c r="K16" s="16">
        <f t="shared" si="15"/>
        <v>0</v>
      </c>
      <c r="L16" s="29">
        <v>0</v>
      </c>
      <c r="M16" s="16">
        <f t="shared" si="0"/>
        <v>0</v>
      </c>
      <c r="N16" s="17">
        <f t="shared" si="1"/>
        <v>0</v>
      </c>
      <c r="O16" s="18">
        <f t="shared" si="16"/>
        <v>0</v>
      </c>
      <c r="P16" s="30">
        <v>0</v>
      </c>
      <c r="Q16" s="20">
        <f t="shared" si="2"/>
        <v>0</v>
      </c>
      <c r="R16" s="30">
        <v>3</v>
      </c>
      <c r="S16" s="20">
        <f t="shared" si="3"/>
        <v>316621.44</v>
      </c>
      <c r="T16" s="21">
        <f t="shared" si="4"/>
        <v>3</v>
      </c>
      <c r="U16" s="22">
        <f t="shared" si="4"/>
        <v>316621.44</v>
      </c>
      <c r="V16" s="29">
        <v>0</v>
      </c>
      <c r="W16" s="16">
        <f t="shared" si="5"/>
        <v>0</v>
      </c>
      <c r="X16" s="29">
        <v>0</v>
      </c>
      <c r="Y16" s="16">
        <f t="shared" si="6"/>
        <v>0</v>
      </c>
      <c r="Z16" s="17">
        <f t="shared" si="7"/>
        <v>0</v>
      </c>
      <c r="AA16" s="18">
        <f t="shared" si="7"/>
        <v>0</v>
      </c>
      <c r="AB16" s="30">
        <v>0</v>
      </c>
      <c r="AC16" s="20">
        <f t="shared" si="17"/>
        <v>0</v>
      </c>
      <c r="AD16" s="30">
        <v>0</v>
      </c>
      <c r="AE16" s="20">
        <f t="shared" si="8"/>
        <v>0</v>
      </c>
      <c r="AF16" s="21">
        <f t="shared" si="18"/>
        <v>0</v>
      </c>
      <c r="AG16" s="22">
        <f t="shared" si="9"/>
        <v>0</v>
      </c>
      <c r="AH16" s="29">
        <v>0</v>
      </c>
      <c r="AI16" s="16">
        <f t="shared" si="10"/>
        <v>0</v>
      </c>
      <c r="AJ16" s="29">
        <v>0</v>
      </c>
      <c r="AK16" s="16">
        <f t="shared" si="11"/>
        <v>0</v>
      </c>
      <c r="AL16" s="17">
        <f t="shared" si="12"/>
        <v>0</v>
      </c>
      <c r="AM16" s="18">
        <f t="shared" si="12"/>
        <v>0</v>
      </c>
      <c r="AN16" s="30">
        <v>0</v>
      </c>
      <c r="AO16" s="20">
        <f t="shared" si="19"/>
        <v>0</v>
      </c>
      <c r="AP16" s="30">
        <v>0</v>
      </c>
      <c r="AQ16" s="20">
        <f t="shared" si="13"/>
        <v>0</v>
      </c>
      <c r="AR16" s="21">
        <f t="shared" si="14"/>
        <v>0</v>
      </c>
      <c r="AS16" s="22">
        <f t="shared" si="14"/>
        <v>0</v>
      </c>
      <c r="AT16" s="23">
        <f t="shared" si="20"/>
        <v>316621.44</v>
      </c>
      <c r="AU16" s="24"/>
      <c r="AV16" s="31"/>
    </row>
    <row r="17" spans="1:48" s="32" customFormat="1" ht="36">
      <c r="A17" s="54" t="s">
        <v>114</v>
      </c>
      <c r="B17" s="54" t="s">
        <v>69</v>
      </c>
      <c r="C17" s="27" t="s">
        <v>70</v>
      </c>
      <c r="D17" s="11">
        <v>420460</v>
      </c>
      <c r="E17" s="41">
        <v>2594277</v>
      </c>
      <c r="F17" s="28" t="s">
        <v>71</v>
      </c>
      <c r="G17" s="13" t="s">
        <v>45</v>
      </c>
      <c r="H17" s="13" t="s">
        <v>43</v>
      </c>
      <c r="I17" s="13" t="s">
        <v>30</v>
      </c>
      <c r="J17" s="29">
        <v>0</v>
      </c>
      <c r="K17" s="16">
        <f t="shared" si="15"/>
        <v>0</v>
      </c>
      <c r="L17" s="29">
        <v>0</v>
      </c>
      <c r="M17" s="16">
        <f t="shared" si="0"/>
        <v>0</v>
      </c>
      <c r="N17" s="17">
        <f t="shared" si="1"/>
        <v>0</v>
      </c>
      <c r="O17" s="18">
        <f t="shared" si="16"/>
        <v>0</v>
      </c>
      <c r="P17" s="30">
        <v>0</v>
      </c>
      <c r="Q17" s="20">
        <f t="shared" si="2"/>
        <v>0</v>
      </c>
      <c r="R17" s="30">
        <v>0</v>
      </c>
      <c r="S17" s="20">
        <f t="shared" si="3"/>
        <v>0</v>
      </c>
      <c r="T17" s="21">
        <f t="shared" si="4"/>
        <v>0</v>
      </c>
      <c r="U17" s="22">
        <f t="shared" si="4"/>
        <v>0</v>
      </c>
      <c r="V17" s="29">
        <v>0</v>
      </c>
      <c r="W17" s="16">
        <f t="shared" si="5"/>
        <v>0</v>
      </c>
      <c r="X17" s="29">
        <v>0</v>
      </c>
      <c r="Y17" s="16">
        <f t="shared" si="6"/>
        <v>0</v>
      </c>
      <c r="Z17" s="17">
        <f t="shared" si="7"/>
        <v>0</v>
      </c>
      <c r="AA17" s="18">
        <f t="shared" si="7"/>
        <v>0</v>
      </c>
      <c r="AB17" s="30">
        <v>0</v>
      </c>
      <c r="AC17" s="20">
        <f t="shared" si="17"/>
        <v>0</v>
      </c>
      <c r="AD17" s="30">
        <v>7</v>
      </c>
      <c r="AE17" s="20">
        <f t="shared" si="8"/>
        <v>738783.36</v>
      </c>
      <c r="AF17" s="21">
        <f t="shared" si="18"/>
        <v>7</v>
      </c>
      <c r="AG17" s="22">
        <f t="shared" si="9"/>
        <v>738783.36</v>
      </c>
      <c r="AH17" s="29">
        <v>0</v>
      </c>
      <c r="AI17" s="16">
        <f t="shared" si="10"/>
        <v>0</v>
      </c>
      <c r="AJ17" s="29">
        <v>0</v>
      </c>
      <c r="AK17" s="16">
        <f t="shared" si="11"/>
        <v>0</v>
      </c>
      <c r="AL17" s="17">
        <f t="shared" si="12"/>
        <v>0</v>
      </c>
      <c r="AM17" s="18">
        <f t="shared" si="12"/>
        <v>0</v>
      </c>
      <c r="AN17" s="30">
        <v>0</v>
      </c>
      <c r="AO17" s="20">
        <f t="shared" si="19"/>
        <v>0</v>
      </c>
      <c r="AP17" s="30">
        <v>0</v>
      </c>
      <c r="AQ17" s="20">
        <f t="shared" si="13"/>
        <v>0</v>
      </c>
      <c r="AR17" s="21">
        <f t="shared" si="14"/>
        <v>0</v>
      </c>
      <c r="AS17" s="22">
        <f t="shared" si="14"/>
        <v>0</v>
      </c>
      <c r="AT17" s="23">
        <f t="shared" si="20"/>
        <v>738783.36</v>
      </c>
      <c r="AU17" s="24"/>
      <c r="AV17" s="31"/>
    </row>
    <row r="18" spans="1:48" s="32" customFormat="1" ht="36">
      <c r="A18" s="54" t="s">
        <v>93</v>
      </c>
      <c r="B18" s="54" t="s">
        <v>93</v>
      </c>
      <c r="C18" s="52" t="s">
        <v>94</v>
      </c>
      <c r="D18" s="58">
        <v>420540</v>
      </c>
      <c r="E18" s="61">
        <v>19283</v>
      </c>
      <c r="F18" s="11" t="s">
        <v>95</v>
      </c>
      <c r="G18" s="13" t="s">
        <v>96</v>
      </c>
      <c r="H18" s="13" t="s">
        <v>44</v>
      </c>
      <c r="I18" s="13" t="s">
        <v>20</v>
      </c>
      <c r="J18" s="29">
        <v>0</v>
      </c>
      <c r="K18" s="16">
        <f t="shared" si="15"/>
        <v>0</v>
      </c>
      <c r="L18" s="29">
        <v>10</v>
      </c>
      <c r="M18" s="16">
        <f t="shared" si="0"/>
        <v>682550</v>
      </c>
      <c r="N18" s="17">
        <v>10</v>
      </c>
      <c r="O18" s="18">
        <f t="shared" si="16"/>
        <v>682550</v>
      </c>
      <c r="P18" s="30">
        <v>0</v>
      </c>
      <c r="Q18" s="20">
        <f t="shared" si="2"/>
        <v>0</v>
      </c>
      <c r="R18" s="30">
        <v>0</v>
      </c>
      <c r="S18" s="20"/>
      <c r="T18" s="21">
        <f t="shared" si="4"/>
        <v>0</v>
      </c>
      <c r="U18" s="22">
        <f t="shared" si="4"/>
        <v>0</v>
      </c>
      <c r="V18" s="29">
        <v>0</v>
      </c>
      <c r="W18" s="16">
        <f t="shared" si="5"/>
        <v>0</v>
      </c>
      <c r="X18" s="29">
        <v>0</v>
      </c>
      <c r="Y18" s="16">
        <f t="shared" si="6"/>
        <v>0</v>
      </c>
      <c r="Z18" s="17">
        <f t="shared" si="7"/>
        <v>0</v>
      </c>
      <c r="AA18" s="18">
        <f t="shared" si="7"/>
        <v>0</v>
      </c>
      <c r="AB18" s="30">
        <v>0</v>
      </c>
      <c r="AC18" s="20">
        <f t="shared" si="17"/>
        <v>0</v>
      </c>
      <c r="AD18" s="30">
        <v>7</v>
      </c>
      <c r="AE18" s="20">
        <f t="shared" si="8"/>
        <v>738783.36</v>
      </c>
      <c r="AF18" s="21">
        <f t="shared" si="18"/>
        <v>7</v>
      </c>
      <c r="AG18" s="22">
        <f t="shared" si="9"/>
        <v>738783.36</v>
      </c>
      <c r="AH18" s="29">
        <v>0</v>
      </c>
      <c r="AI18" s="16">
        <f t="shared" si="10"/>
        <v>0</v>
      </c>
      <c r="AJ18" s="29">
        <v>0</v>
      </c>
      <c r="AK18" s="16">
        <f t="shared" si="11"/>
        <v>0</v>
      </c>
      <c r="AL18" s="17">
        <f t="shared" si="12"/>
        <v>0</v>
      </c>
      <c r="AM18" s="18">
        <f t="shared" si="12"/>
        <v>0</v>
      </c>
      <c r="AN18" s="30">
        <v>0</v>
      </c>
      <c r="AO18" s="20">
        <f t="shared" si="19"/>
        <v>0</v>
      </c>
      <c r="AP18" s="30">
        <v>0</v>
      </c>
      <c r="AQ18" s="20">
        <f t="shared" si="13"/>
        <v>0</v>
      </c>
      <c r="AR18" s="21">
        <f t="shared" si="14"/>
        <v>0</v>
      </c>
      <c r="AS18" s="22">
        <f t="shared" si="14"/>
        <v>0</v>
      </c>
      <c r="AT18" s="23">
        <f t="shared" si="20"/>
        <v>1421333.3599999999</v>
      </c>
      <c r="AU18" s="24"/>
      <c r="AV18" s="31"/>
    </row>
    <row r="19" spans="1:48" s="32" customFormat="1" ht="36">
      <c r="A19" s="54" t="s">
        <v>93</v>
      </c>
      <c r="B19" s="54" t="s">
        <v>93</v>
      </c>
      <c r="C19" s="52" t="s">
        <v>94</v>
      </c>
      <c r="D19" s="11">
        <v>420540</v>
      </c>
      <c r="E19" s="62">
        <v>2691841</v>
      </c>
      <c r="F19" s="11" t="s">
        <v>97</v>
      </c>
      <c r="G19" s="13" t="s">
        <v>96</v>
      </c>
      <c r="H19" s="13" t="s">
        <v>44</v>
      </c>
      <c r="I19" s="13" t="s">
        <v>20</v>
      </c>
      <c r="J19" s="29">
        <v>0</v>
      </c>
      <c r="K19" s="16">
        <f t="shared" si="15"/>
        <v>0</v>
      </c>
      <c r="L19" s="29">
        <v>0</v>
      </c>
      <c r="M19" s="16">
        <f t="shared" si="0"/>
        <v>0</v>
      </c>
      <c r="N19" s="17">
        <f t="shared" si="1"/>
        <v>0</v>
      </c>
      <c r="O19" s="18">
        <f t="shared" si="16"/>
        <v>0</v>
      </c>
      <c r="P19" s="30">
        <v>0</v>
      </c>
      <c r="Q19" s="20">
        <f t="shared" si="2"/>
        <v>0</v>
      </c>
      <c r="R19" s="30">
        <v>5</v>
      </c>
      <c r="S19" s="20">
        <f t="shared" si="3"/>
        <v>527702.4</v>
      </c>
      <c r="T19" s="21">
        <f t="shared" si="4"/>
        <v>5</v>
      </c>
      <c r="U19" s="22">
        <f t="shared" si="4"/>
        <v>527702.4</v>
      </c>
      <c r="V19" s="29">
        <v>0</v>
      </c>
      <c r="W19" s="16">
        <f t="shared" si="5"/>
        <v>0</v>
      </c>
      <c r="X19" s="29">
        <v>0</v>
      </c>
      <c r="Y19" s="16">
        <f t="shared" si="6"/>
        <v>0</v>
      </c>
      <c r="Z19" s="17">
        <f t="shared" si="7"/>
        <v>0</v>
      </c>
      <c r="AA19" s="18">
        <f t="shared" si="7"/>
        <v>0</v>
      </c>
      <c r="AB19" s="30">
        <v>0</v>
      </c>
      <c r="AC19" s="20">
        <f t="shared" si="17"/>
        <v>0</v>
      </c>
      <c r="AD19" s="30"/>
      <c r="AE19" s="20">
        <f t="shared" si="8"/>
        <v>0</v>
      </c>
      <c r="AF19" s="21">
        <f t="shared" si="18"/>
        <v>0</v>
      </c>
      <c r="AG19" s="22">
        <f t="shared" si="9"/>
        <v>0</v>
      </c>
      <c r="AH19" s="29">
        <v>0</v>
      </c>
      <c r="AI19" s="16">
        <f t="shared" si="10"/>
        <v>0</v>
      </c>
      <c r="AJ19" s="29">
        <v>0</v>
      </c>
      <c r="AK19" s="16">
        <f t="shared" si="11"/>
        <v>0</v>
      </c>
      <c r="AL19" s="17">
        <f t="shared" si="12"/>
        <v>0</v>
      </c>
      <c r="AM19" s="18">
        <f t="shared" si="12"/>
        <v>0</v>
      </c>
      <c r="AN19" s="30">
        <v>0</v>
      </c>
      <c r="AO19" s="20">
        <f t="shared" si="19"/>
        <v>0</v>
      </c>
      <c r="AP19" s="30">
        <v>0</v>
      </c>
      <c r="AQ19" s="20">
        <f t="shared" si="13"/>
        <v>0</v>
      </c>
      <c r="AR19" s="21">
        <f t="shared" si="14"/>
        <v>0</v>
      </c>
      <c r="AS19" s="22">
        <f t="shared" si="14"/>
        <v>0</v>
      </c>
      <c r="AT19" s="23">
        <f t="shared" si="20"/>
        <v>527702.4</v>
      </c>
      <c r="AU19" s="24"/>
      <c r="AV19" s="31"/>
    </row>
    <row r="20" spans="1:48" s="32" customFormat="1" ht="36">
      <c r="A20" s="54" t="s">
        <v>93</v>
      </c>
      <c r="B20" s="54" t="s">
        <v>93</v>
      </c>
      <c r="C20" s="52" t="s">
        <v>94</v>
      </c>
      <c r="D20" s="11">
        <v>420540</v>
      </c>
      <c r="E20" s="62">
        <v>3157245</v>
      </c>
      <c r="F20" s="11" t="s">
        <v>98</v>
      </c>
      <c r="G20" s="13" t="s">
        <v>96</v>
      </c>
      <c r="H20" s="13" t="s">
        <v>99</v>
      </c>
      <c r="I20" s="13" t="s">
        <v>20</v>
      </c>
      <c r="J20" s="29">
        <v>0</v>
      </c>
      <c r="K20" s="16">
        <f t="shared" si="15"/>
        <v>0</v>
      </c>
      <c r="L20" s="29">
        <v>0</v>
      </c>
      <c r="M20" s="16">
        <f t="shared" si="0"/>
        <v>0</v>
      </c>
      <c r="N20" s="17">
        <f t="shared" si="1"/>
        <v>0</v>
      </c>
      <c r="O20" s="18">
        <f t="shared" si="16"/>
        <v>0</v>
      </c>
      <c r="P20" s="30">
        <v>0</v>
      </c>
      <c r="Q20" s="20">
        <f t="shared" si="2"/>
        <v>0</v>
      </c>
      <c r="R20" s="30">
        <v>2</v>
      </c>
      <c r="S20" s="20">
        <f t="shared" si="3"/>
        <v>211080.95999999999</v>
      </c>
      <c r="T20" s="21">
        <f t="shared" ref="T20:U28" si="21">R20+P20</f>
        <v>2</v>
      </c>
      <c r="U20" s="22">
        <f t="shared" si="21"/>
        <v>211080.95999999999</v>
      </c>
      <c r="V20" s="29">
        <v>0</v>
      </c>
      <c r="W20" s="16">
        <f t="shared" si="5"/>
        <v>0</v>
      </c>
      <c r="X20" s="29">
        <v>0</v>
      </c>
      <c r="Y20" s="16">
        <f t="shared" si="6"/>
        <v>0</v>
      </c>
      <c r="Z20" s="17">
        <f t="shared" ref="Z20:AA27" si="22">X20+V20</f>
        <v>0</v>
      </c>
      <c r="AA20" s="18">
        <f t="shared" si="22"/>
        <v>0</v>
      </c>
      <c r="AB20" s="30">
        <v>0</v>
      </c>
      <c r="AC20" s="20">
        <f t="shared" si="17"/>
        <v>0</v>
      </c>
      <c r="AD20" s="30">
        <v>6</v>
      </c>
      <c r="AE20" s="20">
        <f t="shared" si="8"/>
        <v>633242.88</v>
      </c>
      <c r="AF20" s="21">
        <f t="shared" si="18"/>
        <v>6</v>
      </c>
      <c r="AG20" s="22">
        <f t="shared" si="9"/>
        <v>633242.88</v>
      </c>
      <c r="AH20" s="29">
        <v>0</v>
      </c>
      <c r="AI20" s="16">
        <f t="shared" si="10"/>
        <v>0</v>
      </c>
      <c r="AJ20" s="29">
        <v>0</v>
      </c>
      <c r="AK20" s="16">
        <f t="shared" si="11"/>
        <v>0</v>
      </c>
      <c r="AL20" s="17">
        <f t="shared" ref="AL20:AM27" si="23">AJ20+AH20</f>
        <v>0</v>
      </c>
      <c r="AM20" s="18">
        <f t="shared" si="23"/>
        <v>0</v>
      </c>
      <c r="AN20" s="30">
        <v>0</v>
      </c>
      <c r="AO20" s="20">
        <f t="shared" si="19"/>
        <v>0</v>
      </c>
      <c r="AP20" s="30">
        <v>6</v>
      </c>
      <c r="AQ20" s="20">
        <f t="shared" si="13"/>
        <v>551880</v>
      </c>
      <c r="AR20" s="21">
        <f t="shared" ref="AR20:AS27" si="24">AP20+AN20</f>
        <v>6</v>
      </c>
      <c r="AS20" s="22">
        <f t="shared" si="24"/>
        <v>551880</v>
      </c>
      <c r="AT20" s="23">
        <f t="shared" si="20"/>
        <v>1396203.8399999999</v>
      </c>
      <c r="AU20" s="24"/>
      <c r="AV20" s="31"/>
    </row>
    <row r="21" spans="1:48" s="32" customFormat="1" ht="36">
      <c r="A21" s="54" t="s">
        <v>93</v>
      </c>
      <c r="B21" s="54" t="s">
        <v>93</v>
      </c>
      <c r="C21" s="52" t="s">
        <v>100</v>
      </c>
      <c r="D21" s="11">
        <v>421660</v>
      </c>
      <c r="E21" s="62">
        <v>2555646</v>
      </c>
      <c r="F21" s="11" t="s">
        <v>101</v>
      </c>
      <c r="G21" s="13" t="s">
        <v>96</v>
      </c>
      <c r="H21" s="13" t="s">
        <v>44</v>
      </c>
      <c r="I21" s="13" t="s">
        <v>20</v>
      </c>
      <c r="J21" s="29">
        <v>0</v>
      </c>
      <c r="K21" s="16">
        <f t="shared" si="15"/>
        <v>0</v>
      </c>
      <c r="L21" s="29">
        <v>0</v>
      </c>
      <c r="M21" s="16">
        <f t="shared" si="0"/>
        <v>0</v>
      </c>
      <c r="N21" s="17">
        <f t="shared" si="1"/>
        <v>0</v>
      </c>
      <c r="O21" s="18">
        <f t="shared" si="16"/>
        <v>0</v>
      </c>
      <c r="P21" s="30">
        <v>0</v>
      </c>
      <c r="Q21" s="20">
        <f t="shared" si="2"/>
        <v>0</v>
      </c>
      <c r="R21" s="30">
        <v>5</v>
      </c>
      <c r="S21" s="20">
        <f t="shared" si="3"/>
        <v>527702.4</v>
      </c>
      <c r="T21" s="21">
        <f t="shared" si="21"/>
        <v>5</v>
      </c>
      <c r="U21" s="22">
        <f t="shared" si="21"/>
        <v>527702.4</v>
      </c>
      <c r="V21" s="29">
        <v>0</v>
      </c>
      <c r="W21" s="16">
        <f t="shared" si="5"/>
        <v>0</v>
      </c>
      <c r="X21" s="29">
        <v>0</v>
      </c>
      <c r="Y21" s="16">
        <f t="shared" si="6"/>
        <v>0</v>
      </c>
      <c r="Z21" s="17">
        <f t="shared" si="22"/>
        <v>0</v>
      </c>
      <c r="AA21" s="18">
        <f t="shared" si="22"/>
        <v>0</v>
      </c>
      <c r="AB21" s="30">
        <v>0</v>
      </c>
      <c r="AC21" s="20">
        <f t="shared" si="17"/>
        <v>0</v>
      </c>
      <c r="AD21" s="30">
        <v>7</v>
      </c>
      <c r="AE21" s="20">
        <f t="shared" si="8"/>
        <v>738783.36</v>
      </c>
      <c r="AF21" s="21">
        <f t="shared" si="18"/>
        <v>7</v>
      </c>
      <c r="AG21" s="22">
        <f t="shared" si="9"/>
        <v>738783.36</v>
      </c>
      <c r="AH21" s="29">
        <v>0</v>
      </c>
      <c r="AI21" s="16">
        <f t="shared" si="10"/>
        <v>0</v>
      </c>
      <c r="AJ21" s="29">
        <v>0</v>
      </c>
      <c r="AK21" s="16">
        <f t="shared" si="11"/>
        <v>0</v>
      </c>
      <c r="AL21" s="17">
        <f t="shared" si="23"/>
        <v>0</v>
      </c>
      <c r="AM21" s="18">
        <f t="shared" si="23"/>
        <v>0</v>
      </c>
      <c r="AN21" s="30">
        <v>0</v>
      </c>
      <c r="AO21" s="20">
        <f t="shared" si="19"/>
        <v>0</v>
      </c>
      <c r="AP21" s="30">
        <v>7</v>
      </c>
      <c r="AQ21" s="20">
        <f t="shared" si="13"/>
        <v>643860</v>
      </c>
      <c r="AR21" s="21">
        <f t="shared" si="24"/>
        <v>7</v>
      </c>
      <c r="AS21" s="22">
        <f t="shared" si="24"/>
        <v>643860</v>
      </c>
      <c r="AT21" s="23">
        <f t="shared" si="20"/>
        <v>1910345.76</v>
      </c>
      <c r="AU21" s="24"/>
      <c r="AV21" s="31"/>
    </row>
    <row r="22" spans="1:48" s="32" customFormat="1" ht="36">
      <c r="A22" s="54" t="s">
        <v>102</v>
      </c>
      <c r="B22" s="54" t="s">
        <v>102</v>
      </c>
      <c r="C22" s="52" t="s">
        <v>113</v>
      </c>
      <c r="D22" s="11">
        <v>420890</v>
      </c>
      <c r="E22" s="62">
        <v>2306344</v>
      </c>
      <c r="F22" s="11" t="s">
        <v>103</v>
      </c>
      <c r="G22" s="13" t="s">
        <v>45</v>
      </c>
      <c r="H22" s="13" t="s">
        <v>43</v>
      </c>
      <c r="I22" s="13" t="s">
        <v>30</v>
      </c>
      <c r="J22" s="29">
        <v>0</v>
      </c>
      <c r="K22" s="16">
        <f t="shared" si="15"/>
        <v>0</v>
      </c>
      <c r="L22" s="29">
        <v>7</v>
      </c>
      <c r="M22" s="16">
        <f t="shared" si="0"/>
        <v>477785</v>
      </c>
      <c r="N22" s="17">
        <f t="shared" si="1"/>
        <v>7</v>
      </c>
      <c r="O22" s="18">
        <f t="shared" si="16"/>
        <v>477785</v>
      </c>
      <c r="P22" s="30">
        <v>0</v>
      </c>
      <c r="Q22" s="20">
        <f t="shared" si="2"/>
        <v>0</v>
      </c>
      <c r="R22" s="30">
        <v>0</v>
      </c>
      <c r="S22" s="20">
        <f t="shared" si="3"/>
        <v>0</v>
      </c>
      <c r="T22" s="21">
        <f t="shared" si="21"/>
        <v>0</v>
      </c>
      <c r="U22" s="22">
        <f t="shared" si="21"/>
        <v>0</v>
      </c>
      <c r="V22" s="29">
        <v>0</v>
      </c>
      <c r="W22" s="16">
        <f t="shared" si="5"/>
        <v>0</v>
      </c>
      <c r="X22" s="29">
        <v>0</v>
      </c>
      <c r="Y22" s="16">
        <f t="shared" si="6"/>
        <v>0</v>
      </c>
      <c r="Z22" s="17">
        <f t="shared" si="22"/>
        <v>0</v>
      </c>
      <c r="AA22" s="18">
        <f t="shared" si="22"/>
        <v>0</v>
      </c>
      <c r="AB22" s="30">
        <v>0</v>
      </c>
      <c r="AC22" s="20">
        <f t="shared" si="17"/>
        <v>0</v>
      </c>
      <c r="AD22" s="30">
        <v>6</v>
      </c>
      <c r="AE22" s="20">
        <f t="shared" si="8"/>
        <v>633242.88</v>
      </c>
      <c r="AF22" s="21">
        <f t="shared" si="18"/>
        <v>6</v>
      </c>
      <c r="AG22" s="22">
        <f t="shared" si="9"/>
        <v>633242.88</v>
      </c>
      <c r="AH22" s="29">
        <v>0</v>
      </c>
      <c r="AI22" s="16">
        <f t="shared" si="10"/>
        <v>0</v>
      </c>
      <c r="AJ22" s="29">
        <v>0</v>
      </c>
      <c r="AK22" s="16">
        <f t="shared" si="11"/>
        <v>0</v>
      </c>
      <c r="AL22" s="17">
        <f t="shared" si="23"/>
        <v>0</v>
      </c>
      <c r="AM22" s="18">
        <f t="shared" si="23"/>
        <v>0</v>
      </c>
      <c r="AN22" s="30">
        <v>0</v>
      </c>
      <c r="AO22" s="20">
        <f t="shared" si="19"/>
        <v>0</v>
      </c>
      <c r="AP22" s="30">
        <v>6</v>
      </c>
      <c r="AQ22" s="20">
        <f t="shared" si="13"/>
        <v>551880</v>
      </c>
      <c r="AR22" s="21">
        <f t="shared" si="24"/>
        <v>6</v>
      </c>
      <c r="AS22" s="22">
        <f t="shared" si="24"/>
        <v>551880</v>
      </c>
      <c r="AT22" s="23">
        <f t="shared" si="20"/>
        <v>1662907.88</v>
      </c>
      <c r="AU22" s="24"/>
      <c r="AV22" s="31"/>
    </row>
    <row r="23" spans="1:48" s="32" customFormat="1" ht="36">
      <c r="A23" s="54" t="s">
        <v>102</v>
      </c>
      <c r="B23" s="54" t="s">
        <v>102</v>
      </c>
      <c r="C23" s="52" t="s">
        <v>113</v>
      </c>
      <c r="D23" s="11">
        <v>420890</v>
      </c>
      <c r="E23" s="62">
        <v>6722180</v>
      </c>
      <c r="F23" s="11" t="s">
        <v>104</v>
      </c>
      <c r="G23" s="13" t="s">
        <v>45</v>
      </c>
      <c r="H23" s="13" t="s">
        <v>43</v>
      </c>
      <c r="I23" s="13" t="s">
        <v>30</v>
      </c>
      <c r="J23" s="29">
        <v>0</v>
      </c>
      <c r="K23" s="16">
        <f t="shared" si="15"/>
        <v>0</v>
      </c>
      <c r="L23" s="29">
        <v>0</v>
      </c>
      <c r="M23" s="16">
        <f t="shared" si="0"/>
        <v>0</v>
      </c>
      <c r="N23" s="17">
        <f t="shared" si="1"/>
        <v>0</v>
      </c>
      <c r="O23" s="18">
        <f t="shared" si="16"/>
        <v>0</v>
      </c>
      <c r="P23" s="30">
        <v>0</v>
      </c>
      <c r="Q23" s="20">
        <f t="shared" si="2"/>
        <v>0</v>
      </c>
      <c r="R23" s="30">
        <v>2</v>
      </c>
      <c r="S23" s="20">
        <f t="shared" si="3"/>
        <v>211080.95999999999</v>
      </c>
      <c r="T23" s="21">
        <f t="shared" si="21"/>
        <v>2</v>
      </c>
      <c r="U23" s="22">
        <f t="shared" si="21"/>
        <v>211080.95999999999</v>
      </c>
      <c r="V23" s="29">
        <v>0</v>
      </c>
      <c r="W23" s="16">
        <f t="shared" si="5"/>
        <v>0</v>
      </c>
      <c r="X23" s="29">
        <v>0</v>
      </c>
      <c r="Y23" s="16">
        <f t="shared" si="6"/>
        <v>0</v>
      </c>
      <c r="Z23" s="17">
        <f t="shared" si="22"/>
        <v>0</v>
      </c>
      <c r="AA23" s="18">
        <f t="shared" si="22"/>
        <v>0</v>
      </c>
      <c r="AB23" s="30">
        <v>0</v>
      </c>
      <c r="AC23" s="20">
        <f t="shared" si="17"/>
        <v>0</v>
      </c>
      <c r="AD23" s="30"/>
      <c r="AE23" s="20">
        <f t="shared" si="8"/>
        <v>0</v>
      </c>
      <c r="AF23" s="21">
        <f t="shared" si="18"/>
        <v>0</v>
      </c>
      <c r="AG23" s="22">
        <f t="shared" si="9"/>
        <v>0</v>
      </c>
      <c r="AH23" s="29">
        <v>0</v>
      </c>
      <c r="AI23" s="16">
        <f t="shared" si="10"/>
        <v>0</v>
      </c>
      <c r="AJ23" s="29">
        <v>0</v>
      </c>
      <c r="AK23" s="16">
        <f t="shared" si="11"/>
        <v>0</v>
      </c>
      <c r="AL23" s="17">
        <f t="shared" si="23"/>
        <v>0</v>
      </c>
      <c r="AM23" s="18">
        <f t="shared" si="23"/>
        <v>0</v>
      </c>
      <c r="AN23" s="30">
        <v>0</v>
      </c>
      <c r="AO23" s="20">
        <f t="shared" si="19"/>
        <v>0</v>
      </c>
      <c r="AP23" s="30">
        <v>0</v>
      </c>
      <c r="AQ23" s="20">
        <f t="shared" si="13"/>
        <v>0</v>
      </c>
      <c r="AR23" s="21">
        <f t="shared" si="24"/>
        <v>0</v>
      </c>
      <c r="AS23" s="22">
        <f t="shared" si="24"/>
        <v>0</v>
      </c>
      <c r="AT23" s="23">
        <f t="shared" si="20"/>
        <v>211080.95999999999</v>
      </c>
      <c r="AU23" s="24"/>
      <c r="AV23" s="31"/>
    </row>
    <row r="24" spans="1:48" s="32" customFormat="1" ht="36">
      <c r="A24" s="54" t="s">
        <v>102</v>
      </c>
      <c r="B24" s="54" t="s">
        <v>102</v>
      </c>
      <c r="C24" s="54" t="s">
        <v>105</v>
      </c>
      <c r="D24" s="54">
        <v>420910</v>
      </c>
      <c r="E24" s="62">
        <v>2436477</v>
      </c>
      <c r="F24" s="59" t="s">
        <v>106</v>
      </c>
      <c r="G24" s="60" t="s">
        <v>96</v>
      </c>
      <c r="H24" s="54" t="s">
        <v>44</v>
      </c>
      <c r="I24" s="59" t="s">
        <v>20</v>
      </c>
      <c r="J24" s="29">
        <v>0</v>
      </c>
      <c r="K24" s="16">
        <f t="shared" si="15"/>
        <v>0</v>
      </c>
      <c r="L24" s="29">
        <v>18</v>
      </c>
      <c r="M24" s="16">
        <f t="shared" si="0"/>
        <v>1228590</v>
      </c>
      <c r="N24" s="17">
        <f t="shared" si="1"/>
        <v>18</v>
      </c>
      <c r="O24" s="18">
        <f t="shared" si="16"/>
        <v>1228590</v>
      </c>
      <c r="P24" s="30">
        <v>0</v>
      </c>
      <c r="Q24" s="20">
        <f t="shared" si="2"/>
        <v>0</v>
      </c>
      <c r="R24" s="30">
        <v>0</v>
      </c>
      <c r="S24" s="20">
        <f t="shared" si="3"/>
        <v>0</v>
      </c>
      <c r="T24" s="21">
        <f t="shared" si="21"/>
        <v>0</v>
      </c>
      <c r="U24" s="22">
        <f t="shared" si="21"/>
        <v>0</v>
      </c>
      <c r="V24" s="29">
        <v>0</v>
      </c>
      <c r="W24" s="16">
        <f t="shared" si="5"/>
        <v>0</v>
      </c>
      <c r="X24" s="29">
        <v>0</v>
      </c>
      <c r="Y24" s="16">
        <f t="shared" si="6"/>
        <v>0</v>
      </c>
      <c r="Z24" s="17">
        <f t="shared" si="22"/>
        <v>0</v>
      </c>
      <c r="AA24" s="18">
        <f t="shared" si="22"/>
        <v>0</v>
      </c>
      <c r="AB24" s="30">
        <v>0</v>
      </c>
      <c r="AC24" s="20">
        <f t="shared" si="17"/>
        <v>0</v>
      </c>
      <c r="AD24" s="30">
        <v>9</v>
      </c>
      <c r="AE24" s="20">
        <f t="shared" si="8"/>
        <v>949864.31999999983</v>
      </c>
      <c r="AF24" s="21">
        <f t="shared" si="18"/>
        <v>9</v>
      </c>
      <c r="AG24" s="22">
        <f t="shared" si="9"/>
        <v>949864.31999999983</v>
      </c>
      <c r="AH24" s="29">
        <v>0</v>
      </c>
      <c r="AI24" s="16">
        <f t="shared" si="10"/>
        <v>0</v>
      </c>
      <c r="AJ24" s="29">
        <v>0</v>
      </c>
      <c r="AK24" s="16">
        <f t="shared" si="11"/>
        <v>0</v>
      </c>
      <c r="AL24" s="17">
        <f t="shared" si="23"/>
        <v>0</v>
      </c>
      <c r="AM24" s="18">
        <f t="shared" si="23"/>
        <v>0</v>
      </c>
      <c r="AN24" s="30">
        <v>0</v>
      </c>
      <c r="AO24" s="20">
        <f t="shared" si="19"/>
        <v>0</v>
      </c>
      <c r="AP24" s="30">
        <v>12</v>
      </c>
      <c r="AQ24" s="20">
        <f t="shared" si="13"/>
        <v>1103760</v>
      </c>
      <c r="AR24" s="21">
        <f t="shared" si="24"/>
        <v>12</v>
      </c>
      <c r="AS24" s="22">
        <f t="shared" si="24"/>
        <v>1103760</v>
      </c>
      <c r="AT24" s="23">
        <f t="shared" si="20"/>
        <v>3282214.32</v>
      </c>
      <c r="AU24" s="24"/>
      <c r="AV24" s="31"/>
    </row>
    <row r="25" spans="1:48" s="32" customFormat="1" ht="36">
      <c r="A25" s="54" t="s">
        <v>102</v>
      </c>
      <c r="B25" s="54" t="s">
        <v>102</v>
      </c>
      <c r="C25" s="52" t="s">
        <v>105</v>
      </c>
      <c r="D25" s="11">
        <v>420910</v>
      </c>
      <c r="E25" s="62">
        <v>2436450</v>
      </c>
      <c r="F25" s="11" t="s">
        <v>107</v>
      </c>
      <c r="G25" s="13" t="s">
        <v>96</v>
      </c>
      <c r="H25" s="13" t="s">
        <v>44</v>
      </c>
      <c r="I25" s="13" t="s">
        <v>20</v>
      </c>
      <c r="J25" s="29">
        <v>0</v>
      </c>
      <c r="K25" s="16">
        <f t="shared" si="15"/>
        <v>0</v>
      </c>
      <c r="L25" s="29">
        <v>0</v>
      </c>
      <c r="M25" s="16">
        <f t="shared" si="0"/>
        <v>0</v>
      </c>
      <c r="N25" s="17">
        <f t="shared" si="1"/>
        <v>0</v>
      </c>
      <c r="O25" s="18">
        <f t="shared" si="16"/>
        <v>0</v>
      </c>
      <c r="P25" s="30">
        <v>0</v>
      </c>
      <c r="Q25" s="20">
        <f t="shared" si="2"/>
        <v>0</v>
      </c>
      <c r="R25" s="30">
        <v>5</v>
      </c>
      <c r="S25" s="20">
        <f t="shared" si="3"/>
        <v>527702.4</v>
      </c>
      <c r="T25" s="21">
        <v>5</v>
      </c>
      <c r="U25" s="22">
        <f t="shared" si="21"/>
        <v>527702.4</v>
      </c>
      <c r="V25" s="29">
        <v>0</v>
      </c>
      <c r="W25" s="16">
        <f t="shared" si="5"/>
        <v>0</v>
      </c>
      <c r="X25" s="29">
        <v>0</v>
      </c>
      <c r="Y25" s="16">
        <f t="shared" si="6"/>
        <v>0</v>
      </c>
      <c r="Z25" s="17">
        <f t="shared" si="22"/>
        <v>0</v>
      </c>
      <c r="AA25" s="18">
        <f t="shared" si="22"/>
        <v>0</v>
      </c>
      <c r="AB25" s="30">
        <v>0</v>
      </c>
      <c r="AC25" s="20">
        <f t="shared" si="17"/>
        <v>0</v>
      </c>
      <c r="AD25" s="30"/>
      <c r="AE25" s="20">
        <f t="shared" si="8"/>
        <v>0</v>
      </c>
      <c r="AF25" s="21">
        <f t="shared" si="18"/>
        <v>0</v>
      </c>
      <c r="AG25" s="22">
        <f t="shared" si="9"/>
        <v>0</v>
      </c>
      <c r="AH25" s="29">
        <v>0</v>
      </c>
      <c r="AI25" s="16">
        <f t="shared" si="10"/>
        <v>0</v>
      </c>
      <c r="AJ25" s="29">
        <v>0</v>
      </c>
      <c r="AK25" s="16">
        <f t="shared" si="11"/>
        <v>0</v>
      </c>
      <c r="AL25" s="17">
        <f t="shared" si="23"/>
        <v>0</v>
      </c>
      <c r="AM25" s="18">
        <f t="shared" si="23"/>
        <v>0</v>
      </c>
      <c r="AN25" s="30">
        <v>0</v>
      </c>
      <c r="AO25" s="20">
        <f t="shared" si="19"/>
        <v>0</v>
      </c>
      <c r="AP25" s="30">
        <v>0</v>
      </c>
      <c r="AQ25" s="20">
        <f t="shared" si="13"/>
        <v>0</v>
      </c>
      <c r="AR25" s="21">
        <f t="shared" si="24"/>
        <v>0</v>
      </c>
      <c r="AS25" s="22">
        <f t="shared" si="24"/>
        <v>0</v>
      </c>
      <c r="AT25" s="23">
        <f t="shared" si="20"/>
        <v>527702.4</v>
      </c>
      <c r="AU25" s="24"/>
      <c r="AV25" s="31"/>
    </row>
    <row r="26" spans="1:48" s="32" customFormat="1" ht="36">
      <c r="A26" s="54" t="s">
        <v>108</v>
      </c>
      <c r="B26" s="54" t="s">
        <v>108</v>
      </c>
      <c r="C26" s="52" t="s">
        <v>109</v>
      </c>
      <c r="D26" s="11">
        <v>421010</v>
      </c>
      <c r="E26" s="62">
        <v>2379341</v>
      </c>
      <c r="F26" s="11" t="s">
        <v>110</v>
      </c>
      <c r="G26" s="13" t="s">
        <v>96</v>
      </c>
      <c r="H26" s="13" t="s">
        <v>44</v>
      </c>
      <c r="I26" s="13" t="s">
        <v>20</v>
      </c>
      <c r="J26" s="29">
        <v>0</v>
      </c>
      <c r="K26" s="16">
        <f t="shared" si="15"/>
        <v>0</v>
      </c>
      <c r="L26" s="29">
        <v>0</v>
      </c>
      <c r="M26" s="16">
        <f t="shared" si="0"/>
        <v>0</v>
      </c>
      <c r="N26" s="17">
        <f t="shared" si="1"/>
        <v>0</v>
      </c>
      <c r="O26" s="18">
        <f t="shared" si="16"/>
        <v>0</v>
      </c>
      <c r="P26" s="30">
        <v>0</v>
      </c>
      <c r="Q26" s="20">
        <f t="shared" si="2"/>
        <v>0</v>
      </c>
      <c r="R26" s="30">
        <v>0</v>
      </c>
      <c r="S26" s="20">
        <f t="shared" si="3"/>
        <v>0</v>
      </c>
      <c r="T26" s="21">
        <f t="shared" si="21"/>
        <v>0</v>
      </c>
      <c r="U26" s="22">
        <f t="shared" si="21"/>
        <v>0</v>
      </c>
      <c r="V26" s="29">
        <v>0</v>
      </c>
      <c r="W26" s="16">
        <f t="shared" si="5"/>
        <v>0</v>
      </c>
      <c r="X26" s="29">
        <v>0</v>
      </c>
      <c r="Y26" s="16">
        <f t="shared" si="6"/>
        <v>0</v>
      </c>
      <c r="Z26" s="17">
        <f t="shared" si="22"/>
        <v>0</v>
      </c>
      <c r="AA26" s="18">
        <f t="shared" si="22"/>
        <v>0</v>
      </c>
      <c r="AB26" s="30">
        <v>0</v>
      </c>
      <c r="AC26" s="20">
        <f t="shared" si="17"/>
        <v>0</v>
      </c>
      <c r="AD26" s="30">
        <v>9</v>
      </c>
      <c r="AE26" s="20">
        <f t="shared" si="8"/>
        <v>949864.31999999983</v>
      </c>
      <c r="AF26" s="21">
        <f t="shared" si="18"/>
        <v>9</v>
      </c>
      <c r="AG26" s="22">
        <f t="shared" si="9"/>
        <v>949864.31999999983</v>
      </c>
      <c r="AH26" s="29">
        <v>0</v>
      </c>
      <c r="AI26" s="16">
        <f t="shared" si="10"/>
        <v>0</v>
      </c>
      <c r="AJ26" s="29">
        <v>0</v>
      </c>
      <c r="AK26" s="16">
        <f t="shared" si="11"/>
        <v>0</v>
      </c>
      <c r="AL26" s="17">
        <f t="shared" si="23"/>
        <v>0</v>
      </c>
      <c r="AM26" s="18">
        <f t="shared" si="23"/>
        <v>0</v>
      </c>
      <c r="AN26" s="30">
        <v>0</v>
      </c>
      <c r="AO26" s="20">
        <f t="shared" si="19"/>
        <v>0</v>
      </c>
      <c r="AP26" s="30">
        <v>0</v>
      </c>
      <c r="AQ26" s="20">
        <f t="shared" si="13"/>
        <v>0</v>
      </c>
      <c r="AR26" s="21">
        <f t="shared" si="24"/>
        <v>0</v>
      </c>
      <c r="AS26" s="22">
        <f t="shared" si="24"/>
        <v>0</v>
      </c>
      <c r="AT26" s="23">
        <f t="shared" si="20"/>
        <v>949864.31999999983</v>
      </c>
      <c r="AU26" s="24"/>
      <c r="AV26" s="31"/>
    </row>
    <row r="27" spans="1:48" s="32" customFormat="1" ht="36">
      <c r="A27" s="54" t="s">
        <v>108</v>
      </c>
      <c r="B27" s="54" t="s">
        <v>108</v>
      </c>
      <c r="C27" s="54" t="s">
        <v>109</v>
      </c>
      <c r="D27" s="54">
        <v>421010</v>
      </c>
      <c r="E27" s="62">
        <v>2379333</v>
      </c>
      <c r="F27" s="59" t="s">
        <v>111</v>
      </c>
      <c r="G27" s="60" t="s">
        <v>45</v>
      </c>
      <c r="H27" s="54" t="s">
        <v>44</v>
      </c>
      <c r="I27" s="13" t="s">
        <v>30</v>
      </c>
      <c r="J27" s="29">
        <v>0</v>
      </c>
      <c r="K27" s="16">
        <f t="shared" si="15"/>
        <v>0</v>
      </c>
      <c r="L27" s="29">
        <v>0</v>
      </c>
      <c r="M27" s="16">
        <f t="shared" si="0"/>
        <v>0</v>
      </c>
      <c r="N27" s="17">
        <f t="shared" si="1"/>
        <v>0</v>
      </c>
      <c r="O27" s="18">
        <f t="shared" si="16"/>
        <v>0</v>
      </c>
      <c r="P27" s="30">
        <v>0</v>
      </c>
      <c r="Q27" s="20">
        <f t="shared" si="2"/>
        <v>0</v>
      </c>
      <c r="R27" s="30">
        <v>2</v>
      </c>
      <c r="S27" s="20">
        <f t="shared" si="3"/>
        <v>211080.95999999999</v>
      </c>
      <c r="T27" s="21">
        <f t="shared" si="21"/>
        <v>2</v>
      </c>
      <c r="U27" s="22">
        <f t="shared" si="21"/>
        <v>211080.95999999999</v>
      </c>
      <c r="V27" s="29">
        <v>0</v>
      </c>
      <c r="W27" s="16">
        <f t="shared" si="5"/>
        <v>0</v>
      </c>
      <c r="X27" s="29">
        <v>0</v>
      </c>
      <c r="Y27" s="16">
        <f t="shared" si="6"/>
        <v>0</v>
      </c>
      <c r="Z27" s="17">
        <f t="shared" si="22"/>
        <v>0</v>
      </c>
      <c r="AA27" s="18">
        <f t="shared" si="22"/>
        <v>0</v>
      </c>
      <c r="AB27" s="30">
        <v>0</v>
      </c>
      <c r="AC27" s="20">
        <f t="shared" si="17"/>
        <v>0</v>
      </c>
      <c r="AD27" s="30"/>
      <c r="AE27" s="20">
        <f t="shared" si="8"/>
        <v>0</v>
      </c>
      <c r="AF27" s="21">
        <f t="shared" si="18"/>
        <v>0</v>
      </c>
      <c r="AG27" s="22">
        <f t="shared" si="9"/>
        <v>0</v>
      </c>
      <c r="AH27" s="29">
        <v>0</v>
      </c>
      <c r="AI27" s="16">
        <f t="shared" si="10"/>
        <v>0</v>
      </c>
      <c r="AJ27" s="29">
        <v>0</v>
      </c>
      <c r="AK27" s="16">
        <f t="shared" si="11"/>
        <v>0</v>
      </c>
      <c r="AL27" s="17">
        <f t="shared" si="23"/>
        <v>0</v>
      </c>
      <c r="AM27" s="18">
        <f t="shared" si="23"/>
        <v>0</v>
      </c>
      <c r="AN27" s="30">
        <v>0</v>
      </c>
      <c r="AO27" s="20">
        <f t="shared" si="19"/>
        <v>0</v>
      </c>
      <c r="AP27" s="30">
        <v>0</v>
      </c>
      <c r="AQ27" s="20">
        <f t="shared" si="13"/>
        <v>0</v>
      </c>
      <c r="AR27" s="21">
        <f t="shared" si="24"/>
        <v>0</v>
      </c>
      <c r="AS27" s="22">
        <f t="shared" si="24"/>
        <v>0</v>
      </c>
      <c r="AT27" s="23">
        <f t="shared" si="20"/>
        <v>211080.95999999999</v>
      </c>
      <c r="AU27" s="24"/>
      <c r="AV27" s="31"/>
    </row>
    <row r="28" spans="1:48" s="32" customFormat="1" hidden="1">
      <c r="B28" s="26"/>
      <c r="C28" s="75"/>
      <c r="D28" s="76"/>
      <c r="E28" s="77"/>
      <c r="F28" s="76"/>
      <c r="G28" s="78"/>
      <c r="H28" s="78"/>
      <c r="I28" s="79"/>
      <c r="J28" s="29">
        <v>0</v>
      </c>
      <c r="K28" s="16"/>
      <c r="L28" s="29"/>
      <c r="M28" s="16"/>
      <c r="N28" s="17"/>
      <c r="O28" s="18"/>
      <c r="P28" s="30"/>
      <c r="Q28" s="20"/>
      <c r="R28" s="30">
        <v>0</v>
      </c>
      <c r="S28" s="20"/>
      <c r="T28" s="21">
        <f t="shared" si="21"/>
        <v>0</v>
      </c>
      <c r="U28" s="22">
        <f t="shared" si="21"/>
        <v>0</v>
      </c>
      <c r="V28" s="29"/>
      <c r="W28" s="16"/>
      <c r="X28" s="29"/>
      <c r="Y28" s="16"/>
      <c r="Z28" s="17"/>
      <c r="AA28" s="18"/>
      <c r="AB28" s="30"/>
      <c r="AC28" s="20"/>
      <c r="AD28" s="30"/>
      <c r="AE28" s="20"/>
      <c r="AF28" s="21"/>
      <c r="AG28" s="22"/>
      <c r="AH28" s="29"/>
      <c r="AI28" s="16"/>
      <c r="AJ28" s="29"/>
      <c r="AK28" s="16"/>
      <c r="AL28" s="17"/>
      <c r="AM28" s="18"/>
      <c r="AN28" s="30"/>
      <c r="AO28" s="20"/>
      <c r="AP28" s="30"/>
      <c r="AQ28" s="20"/>
      <c r="AR28" s="21"/>
      <c r="AS28" s="22"/>
      <c r="AT28" s="23"/>
      <c r="AU28" s="24"/>
      <c r="AV28" s="31"/>
    </row>
    <row r="29" spans="1:48" s="36" customFormat="1">
      <c r="A29" s="70"/>
      <c r="B29" s="98" t="s">
        <v>34</v>
      </c>
      <c r="C29" s="99"/>
      <c r="D29" s="99"/>
      <c r="E29" s="99"/>
      <c r="F29" s="99"/>
      <c r="G29" s="99"/>
      <c r="H29" s="99"/>
      <c r="I29" s="100"/>
      <c r="J29" s="33">
        <f>SUM(J4:J17)</f>
        <v>0</v>
      </c>
      <c r="K29" s="35">
        <f>SUM(K4:K17)</f>
        <v>0</v>
      </c>
      <c r="L29" s="33">
        <f>SUM(L4:L27)</f>
        <v>74</v>
      </c>
      <c r="M29" s="34">
        <f>SUM(M4:M27)</f>
        <v>5050870</v>
      </c>
      <c r="N29" s="33">
        <f>SUM(N4:N27)</f>
        <v>74</v>
      </c>
      <c r="O29" s="35">
        <f>SUM(O4:O27)</f>
        <v>5050870</v>
      </c>
      <c r="P29" s="33">
        <f>SUM(P4:P17)</f>
        <v>0</v>
      </c>
      <c r="Q29" s="33">
        <f>SUM(Q4:Q17)</f>
        <v>0</v>
      </c>
      <c r="R29" s="33">
        <f>SUM(R4:R27)</f>
        <v>51</v>
      </c>
      <c r="S29" s="33">
        <f>SUM(S4:S27)</f>
        <v>5382564.4800000004</v>
      </c>
      <c r="T29" s="33">
        <f>SUM(T4:T27)</f>
        <v>51</v>
      </c>
      <c r="U29" s="33">
        <f>SUM(U4:U27)</f>
        <v>5382564.4800000004</v>
      </c>
      <c r="V29" s="33">
        <f t="shared" ref="V29:AC29" si="25">SUM(V4:V17)</f>
        <v>0</v>
      </c>
      <c r="W29" s="33">
        <f t="shared" si="25"/>
        <v>0</v>
      </c>
      <c r="X29" s="33">
        <f t="shared" si="25"/>
        <v>0</v>
      </c>
      <c r="Y29" s="33">
        <f t="shared" si="25"/>
        <v>0</v>
      </c>
      <c r="Z29" s="33">
        <f t="shared" si="25"/>
        <v>0</v>
      </c>
      <c r="AA29" s="33">
        <f t="shared" si="25"/>
        <v>0</v>
      </c>
      <c r="AB29" s="33">
        <f t="shared" si="25"/>
        <v>0</v>
      </c>
      <c r="AC29" s="33">
        <f t="shared" si="25"/>
        <v>0</v>
      </c>
      <c r="AD29" s="33">
        <f>SUM(AD4:AD27)</f>
        <v>109</v>
      </c>
      <c r="AE29" s="33">
        <f>SUM(AE4:AE27)</f>
        <v>11503912.320000002</v>
      </c>
      <c r="AF29" s="33">
        <f>AB29+AD29</f>
        <v>109</v>
      </c>
      <c r="AG29" s="33">
        <f t="shared" ref="AG29:AM29" si="26">SUM(AG4:AG27)</f>
        <v>11503912.320000002</v>
      </c>
      <c r="AH29" s="33">
        <f t="shared" si="26"/>
        <v>0</v>
      </c>
      <c r="AI29" s="33">
        <f t="shared" si="26"/>
        <v>0</v>
      </c>
      <c r="AJ29" s="33">
        <f t="shared" si="26"/>
        <v>7</v>
      </c>
      <c r="AK29" s="33">
        <f t="shared" si="26"/>
        <v>670005.31500000006</v>
      </c>
      <c r="AL29" s="33">
        <f t="shared" si="26"/>
        <v>7</v>
      </c>
      <c r="AM29" s="33">
        <f t="shared" si="26"/>
        <v>670005.31500000006</v>
      </c>
      <c r="AN29" s="33">
        <f>SUM(AN4:AN17)</f>
        <v>0</v>
      </c>
      <c r="AO29" s="33">
        <f>SUM(AO4:AO27)</f>
        <v>0</v>
      </c>
      <c r="AP29" s="33">
        <f>SUM(AP4:AP27)</f>
        <v>56</v>
      </c>
      <c r="AQ29" s="33">
        <f>SUM(AQ4:AQ27)</f>
        <v>5150880</v>
      </c>
      <c r="AR29" s="33">
        <f>SUM(AR4:AR27)</f>
        <v>56</v>
      </c>
      <c r="AS29" s="33">
        <f>SUM(AS4:AS27)</f>
        <v>5150880</v>
      </c>
      <c r="AT29" s="33">
        <f t="shared" si="20"/>
        <v>27758232.115000006</v>
      </c>
    </row>
    <row r="30" spans="1:48">
      <c r="AT30" s="38"/>
    </row>
    <row r="31" spans="1:48">
      <c r="AT31" s="25"/>
      <c r="AU31" s="25"/>
    </row>
    <row r="33" spans="12:48">
      <c r="AQ33" s="38"/>
    </row>
    <row r="34" spans="12:48">
      <c r="AQ34" s="38"/>
      <c r="AS34" s="38"/>
    </row>
    <row r="37" spans="12:48">
      <c r="L37" s="39"/>
    </row>
    <row r="39" spans="12:48">
      <c r="M39" s="25"/>
    </row>
    <row r="40" spans="12:48">
      <c r="M40" s="25"/>
      <c r="AT40" s="38"/>
      <c r="AU40" s="25"/>
      <c r="AV40" s="25"/>
    </row>
    <row r="41" spans="12:48">
      <c r="M41" s="25"/>
    </row>
    <row r="42" spans="12:48">
      <c r="M42" s="25"/>
      <c r="AT42" s="25"/>
    </row>
    <row r="43" spans="12:48">
      <c r="M43" s="25"/>
    </row>
    <row r="44" spans="12:48">
      <c r="M44" s="25"/>
      <c r="AT44" s="25"/>
    </row>
    <row r="45" spans="12:48">
      <c r="M45" s="25"/>
    </row>
    <row r="46" spans="12:48">
      <c r="M46" s="25"/>
    </row>
    <row r="47" spans="12:48">
      <c r="M47" s="25"/>
    </row>
    <row r="48" spans="12:48">
      <c r="M48" s="25"/>
    </row>
    <row r="49" spans="13:44">
      <c r="M49" s="25"/>
    </row>
    <row r="50" spans="13:44">
      <c r="M50" s="25"/>
    </row>
    <row r="51" spans="13:44">
      <c r="M51" s="25"/>
    </row>
    <row r="52" spans="13:44">
      <c r="M52" s="25"/>
    </row>
    <row r="53" spans="13:44">
      <c r="M53" s="25"/>
      <c r="P53" s="3"/>
      <c r="R53" s="3"/>
      <c r="T53" s="3"/>
      <c r="V53" s="3"/>
      <c r="X53" s="3"/>
      <c r="Z53" s="3"/>
      <c r="AB53" s="3"/>
      <c r="AD53" s="3"/>
      <c r="AF53" s="3"/>
      <c r="AH53" s="3"/>
      <c r="AJ53" s="3"/>
      <c r="AL53" s="3"/>
      <c r="AN53" s="3"/>
      <c r="AP53" s="3"/>
      <c r="AR53" s="3"/>
    </row>
    <row r="54" spans="13:44">
      <c r="M54" s="25"/>
      <c r="P54" s="3"/>
      <c r="R54" s="3"/>
      <c r="T54" s="3"/>
      <c r="V54" s="3"/>
      <c r="X54" s="3"/>
      <c r="Z54" s="3"/>
      <c r="AB54" s="3"/>
      <c r="AD54" s="3"/>
      <c r="AF54" s="3"/>
      <c r="AH54" s="3"/>
      <c r="AJ54" s="3"/>
      <c r="AL54" s="3"/>
      <c r="AN54" s="3"/>
      <c r="AP54" s="3"/>
      <c r="AR54" s="3"/>
    </row>
    <row r="55" spans="13:44">
      <c r="M55" s="25"/>
      <c r="P55" s="3"/>
      <c r="R55" s="3"/>
      <c r="T55" s="3"/>
      <c r="V55" s="3"/>
      <c r="X55" s="3"/>
      <c r="Z55" s="3"/>
      <c r="AB55" s="3"/>
      <c r="AD55" s="3"/>
      <c r="AF55" s="3"/>
      <c r="AH55" s="3"/>
      <c r="AJ55" s="3"/>
      <c r="AL55" s="3"/>
      <c r="AN55" s="3"/>
      <c r="AP55" s="3"/>
      <c r="AR55" s="3"/>
    </row>
    <row r="56" spans="13:44">
      <c r="M56" s="25"/>
      <c r="P56" s="3"/>
      <c r="R56" s="3"/>
      <c r="T56" s="3"/>
      <c r="V56" s="3"/>
      <c r="X56" s="3"/>
      <c r="Z56" s="3"/>
      <c r="AB56" s="3"/>
      <c r="AD56" s="3"/>
      <c r="AF56" s="3"/>
      <c r="AH56" s="3"/>
      <c r="AJ56" s="3"/>
      <c r="AL56" s="3"/>
      <c r="AN56" s="3"/>
      <c r="AP56" s="3"/>
      <c r="AR56" s="3"/>
    </row>
    <row r="57" spans="13:44">
      <c r="M57" s="25"/>
      <c r="P57" s="3"/>
      <c r="R57" s="3"/>
      <c r="T57" s="3"/>
      <c r="V57" s="3"/>
      <c r="X57" s="3"/>
      <c r="Z57" s="3"/>
      <c r="AB57" s="3"/>
      <c r="AD57" s="3"/>
      <c r="AF57" s="3"/>
      <c r="AH57" s="3"/>
      <c r="AJ57" s="3"/>
      <c r="AL57" s="3"/>
      <c r="AN57" s="3"/>
      <c r="AP57" s="3"/>
      <c r="AR57" s="3"/>
    </row>
    <row r="58" spans="13:44">
      <c r="M58" s="25"/>
      <c r="N58" s="38"/>
      <c r="P58" s="3"/>
      <c r="R58" s="3"/>
      <c r="T58" s="3"/>
      <c r="V58" s="3"/>
      <c r="X58" s="3"/>
      <c r="Z58" s="3"/>
      <c r="AB58" s="3"/>
      <c r="AD58" s="3"/>
      <c r="AF58" s="3"/>
      <c r="AH58" s="3"/>
      <c r="AJ58" s="3"/>
      <c r="AL58" s="3"/>
      <c r="AN58" s="3"/>
      <c r="AP58" s="3"/>
      <c r="AR58" s="3"/>
    </row>
  </sheetData>
  <protectedRanges>
    <protectedRange sqref="AP4:AP28" name="UCIneo_qualifica"/>
    <protectedRange sqref="AD4:AD17 AD28" name="UTIneoIII_qualifica"/>
    <protectedRange sqref="AB4:AB28" name="UTIneoII_novo"/>
    <protectedRange sqref="R4:R28" name="UTIadII_qualifica"/>
    <protectedRange sqref="P4:P28" name="UTIadII_novo"/>
    <protectedRange sqref="J4:J28" name="leitoGAR_amplia"/>
    <protectedRange sqref="L4:L28" name="leitoGAR_qualifica"/>
    <protectedRange sqref="V4:V28" name="UTIadIII_novo"/>
    <protectedRange sqref="X4:X28" name="UTIadIII_qualifica"/>
    <protectedRange sqref="AN4:AN28" name="UCI_novo"/>
    <protectedRange sqref="AJ4:AJ28" name="UCI_qualifica"/>
    <protectedRange sqref="AH4:AH27" name="UTIneoIII_novo"/>
    <protectedRange sqref="E4:I4 E8:I8 H5" name="Intervalo1_1"/>
    <protectedRange sqref="C4:D4 C8:D8 D5:D7" name="informações_1_1"/>
    <protectedRange sqref="C9:I12 E13:I14 C13:C17 D15:I17 B28:I28" name="Intervalo1_4"/>
    <protectedRange sqref="C5:C7" name="Intervalo1"/>
    <protectedRange sqref="C25:C26 C18:C23" name="Intervalo1_4_3"/>
    <protectedRange sqref="D25:D26 D18:D23" name="Intervalo1_4_4"/>
    <protectedRange sqref="E25:E26 E18:E23" name="Intervalo1_4_5"/>
    <protectedRange sqref="F25:F26 F18:F23" name="Intervalo1_4_6"/>
    <protectedRange sqref="G25:G26 G18:G23" name="Intervalo1_4_7"/>
    <protectedRange sqref="H25:I26 I27 H18:I23" name="Intervalo1_4_8"/>
  </protectedRanges>
  <mergeCells count="34">
    <mergeCell ref="AN1:AS1"/>
    <mergeCell ref="B29:I29"/>
    <mergeCell ref="AH2:AI2"/>
    <mergeCell ref="AJ2:AK2"/>
    <mergeCell ref="AL2:AM2"/>
    <mergeCell ref="AN2:AO2"/>
    <mergeCell ref="J2:K2"/>
    <mergeCell ref="L2:M2"/>
    <mergeCell ref="N2:O2"/>
    <mergeCell ref="P2:Q2"/>
    <mergeCell ref="R2:S2"/>
    <mergeCell ref="T2:U2"/>
    <mergeCell ref="H2:H3"/>
    <mergeCell ref="B2:B3"/>
    <mergeCell ref="C2:C3"/>
    <mergeCell ref="E2:E3"/>
    <mergeCell ref="F2:F3"/>
    <mergeCell ref="G2:G3"/>
    <mergeCell ref="AF2:AG2"/>
    <mergeCell ref="AB1:AG1"/>
    <mergeCell ref="I2:I3"/>
    <mergeCell ref="X2:Y2"/>
    <mergeCell ref="AT1:AT3"/>
    <mergeCell ref="B1:I1"/>
    <mergeCell ref="J1:O1"/>
    <mergeCell ref="P1:U1"/>
    <mergeCell ref="V1:AA1"/>
    <mergeCell ref="AP2:AQ2"/>
    <mergeCell ref="AR2:AS2"/>
    <mergeCell ref="V2:W2"/>
    <mergeCell ref="AD2:AE2"/>
    <mergeCell ref="Z2:AA2"/>
    <mergeCell ref="AB2:AC2"/>
    <mergeCell ref="AH1:AM1"/>
  </mergeCells>
  <hyperlinks>
    <hyperlink ref="F8" r:id="rId1" display="http://cnes.datasus.gov.br/Exibe_Ficha_Estabelecimento.asp?VCo_Unidade=4204202537788&amp;VListar=1&amp;VEstado=42&amp;VMun="/>
    <hyperlink ref="F9" r:id="rId2" display="http://cnes.datasus.gov.br/Exibe_Ficha_Estabelecimento.asp?VCo_Unidade=4202902522411&amp;VListar=1&amp;VEstado=42&amp;VMun="/>
    <hyperlink ref="F10" r:id="rId3" display="http://cnes.datasus.gov.br/Exibe_Ficha_Estabelecimento.asp?VCo_Unidade=4202402558254&amp;VListar=1&amp;VEstado=42&amp;VMun="/>
    <hyperlink ref="F11" r:id="rId4" display="http://cnes.datasus.gov.br/Exibe_Ficha_Estabelecimento.asp?VCo_Unidade=4214802568713&amp;VListar=1&amp;VEstado=42&amp;VMun="/>
    <hyperlink ref="F13" r:id="rId5" display="http://cnes.datasus.gov.br/Exibe_Ficha_Estabelecimento.asp?VCo_Unidade=4202402558254&amp;VListar=1&amp;VEstado=42&amp;VMun="/>
    <hyperlink ref="F14" r:id="rId6" display="http://cnes.datasus.gov.br/Exibe_Ficha_Estabelecimento.asp?VCo_Unidade=4202402558246&amp;VListar=1&amp;VEstado=42&amp;VMun=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LISTAS</vt:lpstr>
      <vt:lpstr>1.FINANC_PN_DRAC_APROVADO</vt:lpstr>
      <vt:lpstr>2.FINANC_PN_DRAC_IMEDIATO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Fábio Campelo Santos da Fonseca</dc:creator>
  <cp:lastModifiedBy>pulgacmt</cp:lastModifiedBy>
  <cp:lastPrinted>2012-03-29T14:09:33Z</cp:lastPrinted>
  <dcterms:created xsi:type="dcterms:W3CDTF">2012-01-20T17:13:23Z</dcterms:created>
  <dcterms:modified xsi:type="dcterms:W3CDTF">2018-02-28T12:29:48Z</dcterms:modified>
</cp:coreProperties>
</file>