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Dezembro\Detalhado\Ambulatorial\"/>
    </mc:Choice>
  </mc:AlternateContent>
  <xr:revisionPtr revIDLastSave="0" documentId="13_ncr:1_{678CF6BC-2712-49F9-8E69-2298CF1EFC91}" xr6:coauthVersionLast="47" xr6:coauthVersionMax="47" xr10:uidLastSave="{00000000-0000-0000-0000-000000000000}"/>
  <bookViews>
    <workbookView xWindow="-120" yWindow="-120" windowWidth="29040" windowHeight="15720" activeTab="5" xr2:uid="{397C3032-CCBE-41C6-B4B3-AAC7BB27F0FA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aa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6" l="1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B5" i="6"/>
  <c r="S3" i="6"/>
  <c r="S4" i="6"/>
  <c r="S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B2" i="6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T3" i="5"/>
  <c r="T4" i="5"/>
  <c r="T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C2" i="5"/>
  <c r="A3" i="5"/>
  <c r="A4" i="5"/>
  <c r="A2" i="5"/>
</calcChain>
</file>

<file path=xl/sharedStrings.xml><?xml version="1.0" encoding="utf-8"?>
<sst xmlns="http://schemas.openxmlformats.org/spreadsheetml/2006/main" count="115" uniqueCount="26">
  <si>
    <t>Estabelecimentos CNES-SC</t>
  </si>
  <si>
    <t>Freqüência</t>
  </si>
  <si>
    <t>0610062 HOSPITAL DE OLHOS DE CONCORDIA LTDA</t>
  </si>
  <si>
    <t>2521873 HOSPITAL BEATRIZ RAMOS</t>
  </si>
  <si>
    <t>2522411 HOSPITAL AZAMBUJA</t>
  </si>
  <si>
    <t>2522691 HOSPITAL E MATERNIDADE MARIETA KONDER BORNHAUSEN</t>
  </si>
  <si>
    <t>2568713 HOSPITAL REGIONAL ALTO VALE</t>
  </si>
  <si>
    <t>2688786 OFTALMOCENTER CONCORDIA</t>
  </si>
  <si>
    <t>3123251 HOSPITAL DE OLHOS DE BLUMENAU</t>
  </si>
  <si>
    <t>3180948 CLINICA DE OLHOS DR ROBERTO VON HERTWIG</t>
  </si>
  <si>
    <t>4564812 MULTI HOSPITAL</t>
  </si>
  <si>
    <t>5164222 NIEDERAUER CLINICA DE OLHOS HOSPITAL DIA LTDA</t>
  </si>
  <si>
    <t>5195756 CIS NORDESTE SC</t>
  </si>
  <si>
    <t>7728557 BOJ FILIAL</t>
  </si>
  <si>
    <t>9359397 HOSPITAL DA VISAO JOINVILLE</t>
  </si>
  <si>
    <t>9712038 HOSPITAL DE OLHOS DE CRICIUMA</t>
  </si>
  <si>
    <t>Total</t>
  </si>
  <si>
    <t>Valor Aprovado</t>
  </si>
  <si>
    <t>Código Proc.</t>
  </si>
  <si>
    <t>Complemento</t>
  </si>
  <si>
    <t>0405050364  TRATAMENTO CIRURGICO DE PTERIGIO</t>
  </si>
  <si>
    <t>0405010184  TRATAMENTO CIRURGICO DE BLEFAROCALASE</t>
  </si>
  <si>
    <t>0409010154  EXTRACAO ENDOSCOPICA DE CORPO ESTRANHO / CALCULO</t>
  </si>
  <si>
    <t>2306336 HOSPITAL SAO JOSE</t>
  </si>
  <si>
    <t>2521695 HOSPITAL RIO NEGRINHO</t>
  </si>
  <si>
    <t>2558246 HOSPITAL SANTA ISABEL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</si>
</sst>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397F-D1F6-4855-8E93-3805FCF26B79}">
  <dimension ref="A1:B15"/>
  <sheetViews>
    <sheetView workbookViewId="0">
      <selection activeCell="B15" sqref="A1:B15"/>
    </sheetView>
  </sheetViews>
  <sheetFormatPr defaultRowHeight="15" x14ac:dyDescent="0.25"/>
  <sheetData>
    <row r="1" spans="1:2" x14ac:dyDescent="0.25">
      <c r="A1" t="s">
        <v>18</v>
      </c>
      <c r="B1" s="1" t="s">
        <v>19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53600-14B5-44D7-B6AD-C2E9B6645F3F}">
  <dimension ref="A1:C19"/>
  <sheetViews>
    <sheetView workbookViewId="0">
      <selection sqref="A1:C19"/>
    </sheetView>
  </sheetViews>
  <sheetFormatPr defaultRowHeight="15" x14ac:dyDescent="0.25"/>
  <cols>
    <col min="1" max="1" width="62.85546875" bestFit="1" customWidth="1"/>
    <col min="3" max="3" width="13.28515625" bestFit="1" customWidth="1"/>
  </cols>
  <sheetData>
    <row r="1" spans="1:3" x14ac:dyDescent="0.25">
      <c r="A1" t="s">
        <v>0</v>
      </c>
      <c r="B1" t="s">
        <v>1</v>
      </c>
      <c r="C1" s="1" t="s">
        <v>17</v>
      </c>
    </row>
    <row r="2" spans="1:3" x14ac:dyDescent="0.25">
      <c r="A2" t="s">
        <v>2</v>
      </c>
      <c r="B2">
        <v>16</v>
      </c>
      <c r="C2" s="1">
        <v>3352.8</v>
      </c>
    </row>
    <row r="3" spans="1:3" x14ac:dyDescent="0.25">
      <c r="A3" t="s">
        <v>23</v>
      </c>
      <c r="B3">
        <v>1</v>
      </c>
      <c r="C3" s="1">
        <v>29.84</v>
      </c>
    </row>
    <row r="4" spans="1:3" x14ac:dyDescent="0.25">
      <c r="A4" t="s">
        <v>24</v>
      </c>
      <c r="B4">
        <v>24</v>
      </c>
      <c r="C4" s="1">
        <v>716.16</v>
      </c>
    </row>
    <row r="5" spans="1:3" x14ac:dyDescent="0.25">
      <c r="A5" t="s">
        <v>3</v>
      </c>
      <c r="B5">
        <v>34</v>
      </c>
      <c r="C5" s="1">
        <v>7124.7</v>
      </c>
    </row>
    <row r="6" spans="1:3" x14ac:dyDescent="0.25">
      <c r="A6" t="s">
        <v>4</v>
      </c>
      <c r="B6">
        <v>11</v>
      </c>
      <c r="C6" s="1">
        <v>1406.5</v>
      </c>
    </row>
    <row r="7" spans="1:3" x14ac:dyDescent="0.25">
      <c r="A7" t="s">
        <v>5</v>
      </c>
      <c r="B7">
        <v>105</v>
      </c>
      <c r="C7" s="1">
        <v>22002.75</v>
      </c>
    </row>
    <row r="8" spans="1:3" x14ac:dyDescent="0.25">
      <c r="A8" t="s">
        <v>25</v>
      </c>
      <c r="B8">
        <v>35</v>
      </c>
      <c r="C8" s="1">
        <v>1044.4000000000001</v>
      </c>
    </row>
    <row r="9" spans="1:3" x14ac:dyDescent="0.25">
      <c r="A9" t="s">
        <v>6</v>
      </c>
      <c r="B9">
        <v>13</v>
      </c>
      <c r="C9" s="1">
        <v>927.05</v>
      </c>
    </row>
    <row r="10" spans="1:3" x14ac:dyDescent="0.25">
      <c r="A10" t="s">
        <v>7</v>
      </c>
      <c r="B10">
        <v>3</v>
      </c>
      <c r="C10" s="1">
        <v>628.65</v>
      </c>
    </row>
    <row r="11" spans="1:3" x14ac:dyDescent="0.25">
      <c r="A11" t="s">
        <v>8</v>
      </c>
      <c r="B11">
        <v>7</v>
      </c>
      <c r="C11" s="1">
        <v>1466.85</v>
      </c>
    </row>
    <row r="12" spans="1:3" x14ac:dyDescent="0.25">
      <c r="A12" t="s">
        <v>9</v>
      </c>
      <c r="B12">
        <v>13</v>
      </c>
      <c r="C12" s="1">
        <v>2724.15</v>
      </c>
    </row>
    <row r="13" spans="1:3" x14ac:dyDescent="0.25">
      <c r="A13" t="s">
        <v>10</v>
      </c>
      <c r="B13">
        <v>30</v>
      </c>
      <c r="C13" s="1">
        <v>6286.5</v>
      </c>
    </row>
    <row r="14" spans="1:3" x14ac:dyDescent="0.25">
      <c r="A14" t="s">
        <v>11</v>
      </c>
      <c r="B14">
        <v>19</v>
      </c>
      <c r="C14" s="1">
        <v>3981.45</v>
      </c>
    </row>
    <row r="15" spans="1:3" x14ac:dyDescent="0.25">
      <c r="A15" t="s">
        <v>12</v>
      </c>
      <c r="B15">
        <v>38</v>
      </c>
      <c r="C15" s="1">
        <v>7962.9</v>
      </c>
    </row>
    <row r="16" spans="1:3" x14ac:dyDescent="0.25">
      <c r="A16" t="s">
        <v>13</v>
      </c>
      <c r="B16">
        <v>19</v>
      </c>
      <c r="C16" s="1">
        <v>3753.19</v>
      </c>
    </row>
    <row r="17" spans="1:3" x14ac:dyDescent="0.25">
      <c r="A17" t="s">
        <v>14</v>
      </c>
      <c r="B17">
        <v>22</v>
      </c>
      <c r="C17" s="1">
        <v>4610.1000000000004</v>
      </c>
    </row>
    <row r="18" spans="1:3" x14ac:dyDescent="0.25">
      <c r="A18" t="s">
        <v>15</v>
      </c>
      <c r="B18">
        <v>13</v>
      </c>
      <c r="C18" s="1">
        <v>2724.15</v>
      </c>
    </row>
    <row r="19" spans="1:3" x14ac:dyDescent="0.25">
      <c r="A19" t="s">
        <v>16</v>
      </c>
      <c r="B19">
        <v>403</v>
      </c>
      <c r="C19">
        <v>70742.14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ABC9-4253-4636-A273-74BF98854B03}">
  <dimension ref="A1:S5"/>
  <sheetViews>
    <sheetView workbookViewId="0">
      <selection sqref="A1:S5"/>
    </sheetView>
  </sheetViews>
  <sheetFormatPr defaultRowHeight="15" x14ac:dyDescent="0.25"/>
  <cols>
    <col min="1" max="1" width="10.85546875" customWidth="1"/>
  </cols>
  <sheetData>
    <row r="1" spans="1:19" x14ac:dyDescent="0.25">
      <c r="A1" t="s">
        <v>0</v>
      </c>
      <c r="B1" t="s">
        <v>2</v>
      </c>
      <c r="C1" t="s">
        <v>23</v>
      </c>
      <c r="D1" t="s">
        <v>24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spans="1:19" x14ac:dyDescent="0.25">
      <c r="A2" t="s">
        <v>20</v>
      </c>
      <c r="B2">
        <v>16</v>
      </c>
      <c r="C2">
        <v>0</v>
      </c>
      <c r="D2">
        <v>0</v>
      </c>
      <c r="E2">
        <v>34</v>
      </c>
      <c r="F2">
        <v>6</v>
      </c>
      <c r="G2">
        <v>105</v>
      </c>
      <c r="H2">
        <v>0</v>
      </c>
      <c r="I2">
        <v>3</v>
      </c>
      <c r="J2">
        <v>3</v>
      </c>
      <c r="K2">
        <v>7</v>
      </c>
      <c r="L2">
        <v>13</v>
      </c>
      <c r="M2">
        <v>30</v>
      </c>
      <c r="N2">
        <v>19</v>
      </c>
      <c r="O2">
        <v>38</v>
      </c>
      <c r="P2">
        <v>17</v>
      </c>
      <c r="Q2">
        <v>22</v>
      </c>
      <c r="R2">
        <v>13</v>
      </c>
      <c r="S2">
        <v>326</v>
      </c>
    </row>
    <row r="3" spans="1:19" x14ac:dyDescent="0.25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2</v>
      </c>
      <c r="Q3">
        <v>0</v>
      </c>
      <c r="R3">
        <v>0</v>
      </c>
      <c r="S3">
        <v>2</v>
      </c>
    </row>
    <row r="4" spans="1:19" x14ac:dyDescent="0.25">
      <c r="A4" t="s">
        <v>22</v>
      </c>
      <c r="B4">
        <v>0</v>
      </c>
      <c r="C4">
        <v>1</v>
      </c>
      <c r="D4">
        <v>24</v>
      </c>
      <c r="E4">
        <v>0</v>
      </c>
      <c r="F4">
        <v>5</v>
      </c>
      <c r="G4">
        <v>0</v>
      </c>
      <c r="H4">
        <v>35</v>
      </c>
      <c r="I4">
        <v>10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75</v>
      </c>
    </row>
    <row r="5" spans="1:19" x14ac:dyDescent="0.25">
      <c r="A5" t="s">
        <v>16</v>
      </c>
      <c r="B5">
        <v>16</v>
      </c>
      <c r="C5">
        <v>1</v>
      </c>
      <c r="D5">
        <v>24</v>
      </c>
      <c r="E5">
        <v>34</v>
      </c>
      <c r="F5">
        <v>11</v>
      </c>
      <c r="G5">
        <v>105</v>
      </c>
      <c r="H5">
        <v>35</v>
      </c>
      <c r="I5">
        <v>13</v>
      </c>
      <c r="J5">
        <v>3</v>
      </c>
      <c r="K5">
        <v>7</v>
      </c>
      <c r="L5">
        <v>13</v>
      </c>
      <c r="M5">
        <v>30</v>
      </c>
      <c r="N5">
        <v>19</v>
      </c>
      <c r="O5">
        <v>38</v>
      </c>
      <c r="P5">
        <v>19</v>
      </c>
      <c r="Q5">
        <v>22</v>
      </c>
      <c r="R5">
        <v>13</v>
      </c>
      <c r="S5">
        <v>403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632B3-4310-417F-9B67-509DAE00D972}">
  <dimension ref="A1:S5"/>
  <sheetViews>
    <sheetView workbookViewId="0">
      <selection activeCell="S5" sqref="B2:S5"/>
    </sheetView>
  </sheetViews>
  <sheetFormatPr defaultRowHeight="15" x14ac:dyDescent="0.25"/>
  <cols>
    <col min="1" max="1" width="10.85546875" customWidth="1"/>
    <col min="2" max="2" width="12.140625" bestFit="1" customWidth="1"/>
    <col min="3" max="4" width="13.42578125" bestFit="1" customWidth="1"/>
    <col min="5" max="6" width="12.140625" bestFit="1" customWidth="1"/>
    <col min="7" max="7" width="13.28515625" bestFit="1" customWidth="1"/>
    <col min="8" max="8" width="12.140625" bestFit="1" customWidth="1"/>
    <col min="9" max="10" width="10.5703125" bestFit="1" customWidth="1"/>
    <col min="11" max="18" width="12.140625" bestFit="1" customWidth="1"/>
    <col min="19" max="19" width="13.28515625" bestFit="1" customWidth="1"/>
  </cols>
  <sheetData>
    <row r="1" spans="1:19" x14ac:dyDescent="0.25">
      <c r="A1" t="s">
        <v>0</v>
      </c>
      <c r="B1" t="s">
        <v>2</v>
      </c>
      <c r="C1" t="s">
        <v>23</v>
      </c>
      <c r="D1" t="s">
        <v>24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spans="1:19" x14ac:dyDescent="0.25">
      <c r="A2" t="s">
        <v>20</v>
      </c>
      <c r="B2" s="1">
        <v>3352.8</v>
      </c>
      <c r="C2" s="1">
        <v>0</v>
      </c>
      <c r="D2" s="1">
        <v>0</v>
      </c>
      <c r="E2" s="1">
        <v>7124.7</v>
      </c>
      <c r="F2" s="1">
        <v>1257.3</v>
      </c>
      <c r="G2" s="1">
        <v>22002.75</v>
      </c>
      <c r="H2" s="1">
        <v>0</v>
      </c>
      <c r="I2" s="1">
        <v>628.65</v>
      </c>
      <c r="J2" s="1">
        <v>628.65</v>
      </c>
      <c r="K2" s="1">
        <v>1466.85</v>
      </c>
      <c r="L2" s="1">
        <v>2724.15</v>
      </c>
      <c r="M2" s="1">
        <v>6286.5</v>
      </c>
      <c r="N2" s="1">
        <v>3981.45</v>
      </c>
      <c r="O2" s="1">
        <v>7962.9</v>
      </c>
      <c r="P2" s="1">
        <v>3562.35</v>
      </c>
      <c r="Q2" s="1">
        <v>4610.1000000000004</v>
      </c>
      <c r="R2" s="1">
        <v>2724.15</v>
      </c>
      <c r="S2" s="1">
        <v>68313.3</v>
      </c>
    </row>
    <row r="3" spans="1:19" x14ac:dyDescent="0.25">
      <c r="A3" t="s">
        <v>21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190.84</v>
      </c>
      <c r="Q3" s="1">
        <v>0</v>
      </c>
      <c r="R3" s="1">
        <v>0</v>
      </c>
      <c r="S3" s="1">
        <v>190.84</v>
      </c>
    </row>
    <row r="4" spans="1:19" x14ac:dyDescent="0.25">
      <c r="A4" t="s">
        <v>22</v>
      </c>
      <c r="B4" s="1">
        <v>0</v>
      </c>
      <c r="C4" s="1">
        <v>29.84</v>
      </c>
      <c r="D4" s="1">
        <v>716.16</v>
      </c>
      <c r="E4" s="1">
        <v>0</v>
      </c>
      <c r="F4" s="1">
        <v>149.19999999999999</v>
      </c>
      <c r="G4" s="1">
        <v>0</v>
      </c>
      <c r="H4" s="1">
        <v>1044.4000000000001</v>
      </c>
      <c r="I4" s="1">
        <v>298.39999999999998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2238</v>
      </c>
    </row>
    <row r="5" spans="1:19" x14ac:dyDescent="0.25">
      <c r="A5" t="s">
        <v>16</v>
      </c>
      <c r="B5" s="1">
        <v>3352.8</v>
      </c>
      <c r="C5" s="1">
        <v>29.84</v>
      </c>
      <c r="D5" s="1">
        <v>716.16</v>
      </c>
      <c r="E5" s="1">
        <v>7124.7</v>
      </c>
      <c r="F5" s="1">
        <v>1406.5</v>
      </c>
      <c r="G5" s="1">
        <v>22002.75</v>
      </c>
      <c r="H5" s="1">
        <v>1044.4000000000001</v>
      </c>
      <c r="I5" s="1">
        <v>927.05</v>
      </c>
      <c r="J5" s="1">
        <v>628.65</v>
      </c>
      <c r="K5" s="1">
        <v>1466.85</v>
      </c>
      <c r="L5" s="1">
        <v>2724.15</v>
      </c>
      <c r="M5" s="1">
        <v>6286.5</v>
      </c>
      <c r="N5" s="1">
        <v>3981.45</v>
      </c>
      <c r="O5" s="1">
        <v>7962.9</v>
      </c>
      <c r="P5" s="1">
        <v>3753.19</v>
      </c>
      <c r="Q5" s="1">
        <v>4610.1000000000004</v>
      </c>
      <c r="R5" s="1">
        <v>2724.15</v>
      </c>
      <c r="S5" s="1">
        <v>70742.14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214CE-51D3-4B1D-9854-F678EF030B5A}">
  <dimension ref="A1:T5"/>
  <sheetViews>
    <sheetView workbookViewId="0">
      <selection activeCell="C2" sqref="C2:T5"/>
    </sheetView>
  </sheetViews>
  <sheetFormatPr defaultRowHeight="15" x14ac:dyDescent="0.25"/>
  <cols>
    <col min="1" max="1" width="10" bestFit="1" customWidth="1"/>
    <col min="2" max="2" width="11.140625" customWidth="1"/>
    <col min="3" max="3" width="13.28515625" bestFit="1" customWidth="1"/>
    <col min="4" max="4" width="10.5703125" bestFit="1" customWidth="1"/>
    <col min="5" max="6" width="13.28515625" bestFit="1" customWidth="1"/>
    <col min="7" max="7" width="12.140625" bestFit="1" customWidth="1"/>
    <col min="8" max="9" width="13.28515625" bestFit="1" customWidth="1"/>
    <col min="10" max="13" width="12.140625" bestFit="1" customWidth="1"/>
    <col min="14" max="18" width="13.28515625" bestFit="1" customWidth="1"/>
    <col min="19" max="19" width="12.140625" bestFit="1" customWidth="1"/>
    <col min="20" max="20" width="14.28515625" bestFit="1" customWidth="1"/>
  </cols>
  <sheetData>
    <row r="1" spans="1:20" x14ac:dyDescent="0.25">
      <c r="B1" t="s">
        <v>0</v>
      </c>
      <c r="C1" t="s">
        <v>2</v>
      </c>
      <c r="D1" t="s">
        <v>23</v>
      </c>
      <c r="E1" t="s">
        <v>24</v>
      </c>
      <c r="F1" t="s">
        <v>3</v>
      </c>
      <c r="G1" t="s">
        <v>4</v>
      </c>
      <c r="H1" t="s">
        <v>5</v>
      </c>
      <c r="I1" t="s">
        <v>25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</row>
    <row r="2" spans="1:20" x14ac:dyDescent="0.25">
      <c r="A2">
        <f>LEFT(B2,10)*1</f>
        <v>405050364</v>
      </c>
      <c r="B2" t="s">
        <v>20</v>
      </c>
      <c r="C2" s="1">
        <f>IFERROR(VLOOKUP($A2,delibaa,2,0)*(Físico!B2),0)</f>
        <v>10058.4</v>
      </c>
      <c r="D2" s="1">
        <f>IFERROR(VLOOKUP($A2,delibaa,2,0)*(Físico!C2),0)</f>
        <v>0</v>
      </c>
      <c r="E2" s="1">
        <f>IFERROR(VLOOKUP($A2,delibaa,2,0)*(Físico!D2),0)</f>
        <v>0</v>
      </c>
      <c r="F2" s="1">
        <f>IFERROR(VLOOKUP($A2,delibaa,2,0)*(Físico!E2),0)</f>
        <v>21374.1</v>
      </c>
      <c r="G2" s="1">
        <f>IFERROR(VLOOKUP($A2,delibaa,2,0)*(Físico!F2),0)</f>
        <v>3771.8999999999996</v>
      </c>
      <c r="H2" s="1">
        <f>IFERROR(VLOOKUP($A2,delibaa,2,0)*(Físico!G2),0)</f>
        <v>66008.25</v>
      </c>
      <c r="I2" s="1">
        <f>IFERROR(VLOOKUP($A2,delibaa,2,0)*(Físico!H2),0)</f>
        <v>0</v>
      </c>
      <c r="J2" s="1">
        <f>IFERROR(VLOOKUP($A2,delibaa,2,0)*(Físico!I2),0)</f>
        <v>1885.9499999999998</v>
      </c>
      <c r="K2" s="1">
        <f>IFERROR(VLOOKUP($A2,delibaa,2,0)*(Físico!J2),0)</f>
        <v>1885.9499999999998</v>
      </c>
      <c r="L2" s="1">
        <f>IFERROR(VLOOKUP($A2,delibaa,2,0)*(Físico!K2),0)</f>
        <v>4400.55</v>
      </c>
      <c r="M2" s="1">
        <f>IFERROR(VLOOKUP($A2,delibaa,2,0)*(Físico!L2),0)</f>
        <v>8172.45</v>
      </c>
      <c r="N2" s="1">
        <f>IFERROR(VLOOKUP($A2,delibaa,2,0)*(Físico!M2),0)</f>
        <v>18859.5</v>
      </c>
      <c r="O2" s="1">
        <f>IFERROR(VLOOKUP($A2,delibaa,2,0)*(Físico!N2),0)</f>
        <v>11944.35</v>
      </c>
      <c r="P2" s="1">
        <f>IFERROR(VLOOKUP($A2,delibaa,2,0)*(Físico!O2),0)</f>
        <v>23888.7</v>
      </c>
      <c r="Q2" s="1">
        <f>IFERROR(VLOOKUP($A2,delibaa,2,0)*(Físico!P2),0)</f>
        <v>10687.05</v>
      </c>
      <c r="R2" s="1">
        <f>IFERROR(VLOOKUP($A2,delibaa,2,0)*(Físico!Q2),0)</f>
        <v>13830.3</v>
      </c>
      <c r="S2" s="1">
        <f>IFERROR(VLOOKUP($A2,delibaa,2,0)*(Físico!R2),0)</f>
        <v>8172.45</v>
      </c>
      <c r="T2" s="1">
        <f>SUM(C2:S2)</f>
        <v>204939.9</v>
      </c>
    </row>
    <row r="3" spans="1:20" x14ac:dyDescent="0.25">
      <c r="A3">
        <f t="shared" ref="A3:A4" si="0">LEFT(B3,10)*1</f>
        <v>405010184</v>
      </c>
      <c r="B3" t="s">
        <v>21</v>
      </c>
      <c r="C3" s="1">
        <f>IFERROR(VLOOKUP($A3,delibaa,2,0)*(Físico!B3),0)</f>
        <v>0</v>
      </c>
      <c r="D3" s="1">
        <f>IFERROR(VLOOKUP($A3,delibaa,2,0)*(Físico!C3),0)</f>
        <v>0</v>
      </c>
      <c r="E3" s="1">
        <f>IFERROR(VLOOKUP($A3,delibaa,2,0)*(Físico!D3),0)</f>
        <v>0</v>
      </c>
      <c r="F3" s="1">
        <f>IFERROR(VLOOKUP($A3,delibaa,2,0)*(Físico!E3),0)</f>
        <v>0</v>
      </c>
      <c r="G3" s="1">
        <f>IFERROR(VLOOKUP($A3,delibaa,2,0)*(Físico!F3),0)</f>
        <v>0</v>
      </c>
      <c r="H3" s="1">
        <f>IFERROR(VLOOKUP($A3,delibaa,2,0)*(Físico!G3),0)</f>
        <v>0</v>
      </c>
      <c r="I3" s="1">
        <f>IFERROR(VLOOKUP($A3,delibaa,2,0)*(Físico!H3),0)</f>
        <v>0</v>
      </c>
      <c r="J3" s="1">
        <f>IFERROR(VLOOKUP($A3,delibaa,2,0)*(Físico!I3),0)</f>
        <v>0</v>
      </c>
      <c r="K3" s="1">
        <f>IFERROR(VLOOKUP($A3,delibaa,2,0)*(Físico!J3),0)</f>
        <v>0</v>
      </c>
      <c r="L3" s="1">
        <f>IFERROR(VLOOKUP($A3,delibaa,2,0)*(Físico!K3),0)</f>
        <v>0</v>
      </c>
      <c r="M3" s="1">
        <f>IFERROR(VLOOKUP($A3,delibaa,2,0)*(Físico!L3),0)</f>
        <v>0</v>
      </c>
      <c r="N3" s="1">
        <f>IFERROR(VLOOKUP($A3,delibaa,2,0)*(Físico!M3),0)</f>
        <v>0</v>
      </c>
      <c r="O3" s="1">
        <f>IFERROR(VLOOKUP($A3,delibaa,2,0)*(Físico!N3),0)</f>
        <v>0</v>
      </c>
      <c r="P3" s="1">
        <f>IFERROR(VLOOKUP($A3,delibaa,2,0)*(Físico!O3),0)</f>
        <v>0</v>
      </c>
      <c r="Q3" s="1">
        <f>IFERROR(VLOOKUP($A3,delibaa,2,0)*(Físico!P3),0)</f>
        <v>572.52</v>
      </c>
      <c r="R3" s="1">
        <f>IFERROR(VLOOKUP($A3,delibaa,2,0)*(Físico!Q3),0)</f>
        <v>0</v>
      </c>
      <c r="S3" s="1">
        <f>IFERROR(VLOOKUP($A3,delibaa,2,0)*(Físico!R3),0)</f>
        <v>0</v>
      </c>
      <c r="T3" s="1">
        <f t="shared" ref="T3:T4" si="1">SUM(C3:S3)</f>
        <v>572.52</v>
      </c>
    </row>
    <row r="4" spans="1:20" x14ac:dyDescent="0.25">
      <c r="A4">
        <f t="shared" si="0"/>
        <v>409010154</v>
      </c>
      <c r="B4" t="s">
        <v>22</v>
      </c>
      <c r="C4" s="1">
        <f>IFERROR(VLOOKUP($A4,delibaa,2,0)*(Físico!B4),0)</f>
        <v>0</v>
      </c>
      <c r="D4" s="1">
        <f>IFERROR(VLOOKUP($A4,delibaa,2,0)*(Físico!C4),0)</f>
        <v>500</v>
      </c>
      <c r="E4" s="1">
        <f>IFERROR(VLOOKUP($A4,delibaa,2,0)*(Físico!D4),0)</f>
        <v>12000</v>
      </c>
      <c r="F4" s="1">
        <f>IFERROR(VLOOKUP($A4,delibaa,2,0)*(Físico!E4),0)</f>
        <v>0</v>
      </c>
      <c r="G4" s="1">
        <f>IFERROR(VLOOKUP($A4,delibaa,2,0)*(Físico!F4),0)</f>
        <v>2500</v>
      </c>
      <c r="H4" s="1">
        <f>IFERROR(VLOOKUP($A4,delibaa,2,0)*(Físico!G4),0)</f>
        <v>0</v>
      </c>
      <c r="I4" s="1">
        <f>IFERROR(VLOOKUP($A4,delibaa,2,0)*(Físico!H4),0)</f>
        <v>17500</v>
      </c>
      <c r="J4" s="1">
        <f>IFERROR(VLOOKUP($A4,delibaa,2,0)*(Físico!I4),0)</f>
        <v>5000</v>
      </c>
      <c r="K4" s="1">
        <f>IFERROR(VLOOKUP($A4,delibaa,2,0)*(Físico!J4),0)</f>
        <v>0</v>
      </c>
      <c r="L4" s="1">
        <f>IFERROR(VLOOKUP($A4,delibaa,2,0)*(Físico!K4),0)</f>
        <v>0</v>
      </c>
      <c r="M4" s="1">
        <f>IFERROR(VLOOKUP($A4,delibaa,2,0)*(Físico!L4),0)</f>
        <v>0</v>
      </c>
      <c r="N4" s="1">
        <f>IFERROR(VLOOKUP($A4,delibaa,2,0)*(Físico!M4),0)</f>
        <v>0</v>
      </c>
      <c r="O4" s="1">
        <f>IFERROR(VLOOKUP($A4,delibaa,2,0)*(Físico!N4),0)</f>
        <v>0</v>
      </c>
      <c r="P4" s="1">
        <f>IFERROR(VLOOKUP($A4,delibaa,2,0)*(Físico!O4),0)</f>
        <v>0</v>
      </c>
      <c r="Q4" s="1">
        <f>IFERROR(VLOOKUP($A4,delibaa,2,0)*(Físico!P4),0)</f>
        <v>0</v>
      </c>
      <c r="R4" s="1">
        <f>IFERROR(VLOOKUP($A4,delibaa,2,0)*(Físico!Q4),0)</f>
        <v>0</v>
      </c>
      <c r="S4" s="1">
        <f>IFERROR(VLOOKUP($A4,delibaa,2,0)*(Físico!R4),0)</f>
        <v>0</v>
      </c>
      <c r="T4" s="1">
        <f t="shared" si="1"/>
        <v>37500</v>
      </c>
    </row>
    <row r="5" spans="1:20" x14ac:dyDescent="0.25">
      <c r="B5" t="s">
        <v>16</v>
      </c>
      <c r="C5" s="1">
        <f t="shared" ref="C5:S5" si="2">SUM(C2:C4)</f>
        <v>10058.4</v>
      </c>
      <c r="D5" s="1">
        <f t="shared" si="2"/>
        <v>500</v>
      </c>
      <c r="E5" s="1">
        <f t="shared" si="2"/>
        <v>12000</v>
      </c>
      <c r="F5" s="1">
        <f t="shared" si="2"/>
        <v>21374.1</v>
      </c>
      <c r="G5" s="1">
        <f t="shared" si="2"/>
        <v>6271.9</v>
      </c>
      <c r="H5" s="1">
        <f t="shared" si="2"/>
        <v>66008.25</v>
      </c>
      <c r="I5" s="1">
        <f t="shared" si="2"/>
        <v>17500</v>
      </c>
      <c r="J5" s="1">
        <f t="shared" si="2"/>
        <v>6885.95</v>
      </c>
      <c r="K5" s="1">
        <f t="shared" si="2"/>
        <v>1885.9499999999998</v>
      </c>
      <c r="L5" s="1">
        <f t="shared" si="2"/>
        <v>4400.55</v>
      </c>
      <c r="M5" s="1">
        <f t="shared" si="2"/>
        <v>8172.45</v>
      </c>
      <c r="N5" s="1">
        <f t="shared" si="2"/>
        <v>18859.5</v>
      </c>
      <c r="O5" s="1">
        <f t="shared" si="2"/>
        <v>11944.35</v>
      </c>
      <c r="P5" s="1">
        <f t="shared" si="2"/>
        <v>23888.7</v>
      </c>
      <c r="Q5" s="1">
        <f t="shared" si="2"/>
        <v>11259.57</v>
      </c>
      <c r="R5" s="1">
        <f t="shared" si="2"/>
        <v>13830.3</v>
      </c>
      <c r="S5" s="1">
        <f t="shared" si="2"/>
        <v>8172.45</v>
      </c>
      <c r="T5" s="1">
        <f>SUM(T2:T4)</f>
        <v>243012.41999999998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0205C-F516-48D4-9B4E-634EA320FCC4}">
  <dimension ref="A1:S5"/>
  <sheetViews>
    <sheetView tabSelected="1" workbookViewId="0">
      <selection activeCell="B5" sqref="B5:S5"/>
    </sheetView>
  </sheetViews>
  <sheetFormatPr defaultRowHeight="15" x14ac:dyDescent="0.25"/>
  <cols>
    <col min="2" max="2" width="13.28515625" bestFit="1" customWidth="1"/>
    <col min="19" max="19" width="14.28515625" bestFit="1" customWidth="1"/>
  </cols>
  <sheetData>
    <row r="1" spans="1:19" x14ac:dyDescent="0.25">
      <c r="A1" t="s">
        <v>0</v>
      </c>
      <c r="B1" t="s">
        <v>2</v>
      </c>
      <c r="C1" t="s">
        <v>23</v>
      </c>
      <c r="D1" t="s">
        <v>24</v>
      </c>
      <c r="E1" t="s">
        <v>3</v>
      </c>
      <c r="F1" t="s">
        <v>4</v>
      </c>
      <c r="G1" t="s">
        <v>5</v>
      </c>
      <c r="H1" t="s">
        <v>25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</row>
    <row r="2" spans="1:19" x14ac:dyDescent="0.25">
      <c r="A2" t="s">
        <v>20</v>
      </c>
      <c r="B2" s="2">
        <f>Financeiro!B2+Complemento!C2</f>
        <v>13411.2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28498.799999999999</v>
      </c>
      <c r="F2" s="2">
        <f>Financeiro!F2+Complemento!G2</f>
        <v>5029.2</v>
      </c>
      <c r="G2" s="2">
        <f>Financeiro!G2+Complemento!H2</f>
        <v>88011</v>
      </c>
      <c r="H2" s="2">
        <f>Financeiro!H2+Complemento!I2</f>
        <v>0</v>
      </c>
      <c r="I2" s="2">
        <f>Financeiro!I2+Complemento!J2</f>
        <v>2514.6</v>
      </c>
      <c r="J2" s="2">
        <f>Financeiro!J2+Complemento!K2</f>
        <v>2514.6</v>
      </c>
      <c r="K2" s="2">
        <f>Financeiro!K2+Complemento!L2</f>
        <v>5867.4</v>
      </c>
      <c r="L2" s="2">
        <f>Financeiro!L2+Complemento!M2</f>
        <v>10896.6</v>
      </c>
      <c r="M2" s="2">
        <f>Financeiro!M2+Complemento!N2</f>
        <v>25146</v>
      </c>
      <c r="N2" s="2">
        <f>Financeiro!N2+Complemento!O2</f>
        <v>15925.8</v>
      </c>
      <c r="O2" s="2">
        <f>Financeiro!O2+Complemento!P2</f>
        <v>31851.599999999999</v>
      </c>
      <c r="P2" s="2">
        <f>Financeiro!P2+Complemento!Q2</f>
        <v>14249.4</v>
      </c>
      <c r="Q2" s="2">
        <f>Financeiro!Q2+Complemento!R2</f>
        <v>18440.400000000001</v>
      </c>
      <c r="R2" s="2">
        <f>Financeiro!R2+Complemento!S2</f>
        <v>10896.6</v>
      </c>
      <c r="S2" s="2">
        <f>SUM(B2:R2)</f>
        <v>273253.2</v>
      </c>
    </row>
    <row r="3" spans="1:19" x14ac:dyDescent="0.25">
      <c r="A3" t="s">
        <v>21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763.36</v>
      </c>
      <c r="Q3" s="2">
        <f>Financeiro!Q3+Complemento!R3</f>
        <v>0</v>
      </c>
      <c r="R3" s="2">
        <f>Financeiro!R3+Complemento!S3</f>
        <v>0</v>
      </c>
      <c r="S3" s="2">
        <f t="shared" ref="S3:S4" si="0">SUM(B3:R3)</f>
        <v>763.36</v>
      </c>
    </row>
    <row r="4" spans="1:19" x14ac:dyDescent="0.25">
      <c r="A4" t="s">
        <v>22</v>
      </c>
      <c r="B4" s="2">
        <f>Financeiro!B4+Complemento!C4</f>
        <v>0</v>
      </c>
      <c r="C4" s="2">
        <f>Financeiro!C4+Complemento!D4</f>
        <v>529.84</v>
      </c>
      <c r="D4" s="2">
        <f>Financeiro!D4+Complemento!E4</f>
        <v>12716.16</v>
      </c>
      <c r="E4" s="2">
        <f>Financeiro!E4+Complemento!F4</f>
        <v>0</v>
      </c>
      <c r="F4" s="2">
        <f>Financeiro!F4+Complemento!G4</f>
        <v>2649.2</v>
      </c>
      <c r="G4" s="2">
        <f>Financeiro!G4+Complemento!H4</f>
        <v>0</v>
      </c>
      <c r="H4" s="2">
        <f>Financeiro!H4+Complemento!I4</f>
        <v>18544.400000000001</v>
      </c>
      <c r="I4" s="2">
        <f>Financeiro!I4+Complemento!J4</f>
        <v>5298.4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 t="shared" si="0"/>
        <v>39738.000000000007</v>
      </c>
    </row>
    <row r="5" spans="1:19" x14ac:dyDescent="0.25">
      <c r="A5" t="s">
        <v>16</v>
      </c>
      <c r="B5" s="2">
        <f>SUM(B2:B4)</f>
        <v>13411.2</v>
      </c>
      <c r="C5" s="2">
        <f t="shared" ref="C5:S5" si="1">SUM(C2:C4)</f>
        <v>529.84</v>
      </c>
      <c r="D5" s="2">
        <f t="shared" si="1"/>
        <v>12716.16</v>
      </c>
      <c r="E5" s="2">
        <f t="shared" si="1"/>
        <v>28498.799999999999</v>
      </c>
      <c r="F5" s="2">
        <f t="shared" si="1"/>
        <v>7678.4</v>
      </c>
      <c r="G5" s="2">
        <f t="shared" si="1"/>
        <v>88011</v>
      </c>
      <c r="H5" s="2">
        <f t="shared" si="1"/>
        <v>18544.400000000001</v>
      </c>
      <c r="I5" s="2">
        <f t="shared" si="1"/>
        <v>7813</v>
      </c>
      <c r="J5" s="2">
        <f t="shared" si="1"/>
        <v>2514.6</v>
      </c>
      <c r="K5" s="2">
        <f t="shared" si="1"/>
        <v>5867.4</v>
      </c>
      <c r="L5" s="2">
        <f t="shared" si="1"/>
        <v>10896.6</v>
      </c>
      <c r="M5" s="2">
        <f t="shared" si="1"/>
        <v>25146</v>
      </c>
      <c r="N5" s="2">
        <f t="shared" si="1"/>
        <v>15925.8</v>
      </c>
      <c r="O5" s="2">
        <f t="shared" si="1"/>
        <v>31851.599999999999</v>
      </c>
      <c r="P5" s="2">
        <f t="shared" si="1"/>
        <v>15012.76</v>
      </c>
      <c r="Q5" s="2">
        <f t="shared" si="1"/>
        <v>18440.400000000001</v>
      </c>
      <c r="R5" s="2">
        <f t="shared" si="1"/>
        <v>10896.6</v>
      </c>
      <c r="S5" s="2">
        <f t="shared" si="1"/>
        <v>313754.56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2026-02-12T12:47:00Z</dcterms:created>
  <dcterms:modified xsi:type="dcterms:W3CDTF">2026-02-20T12:54:28Z</dcterms:modified>
</cp:coreProperties>
</file>