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Ambulatorial\"/>
    </mc:Choice>
  </mc:AlternateContent>
  <xr:revisionPtr revIDLastSave="0" documentId="13_ncr:1_{2EBFF855-FE1C-4C67-A821-E2C3271B360E}" xr6:coauthVersionLast="47" xr6:coauthVersionMax="47" xr10:uidLastSave="{00000000-0000-0000-0000-000000000000}"/>
  <bookViews>
    <workbookView xWindow="13935" yWindow="0" windowWidth="14565" windowHeight="15435" activeTab="4" xr2:uid="{4FB11BD8-7BF4-479B-896C-31AAC5BE78E0}"/>
  </bookViews>
  <sheets>
    <sheet name="Delib" sheetId="2" r:id="rId1"/>
    <sheet name="Físico" sheetId="1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">Delib!$A$1:$B$15</definedName>
    <definedName name="delibb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S3" i="5"/>
  <c r="S4" i="5"/>
  <c r="S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B2" i="5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T4" i="4"/>
  <c r="T3" i="4"/>
  <c r="T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A3" i="4"/>
  <c r="A4" i="4"/>
  <c r="A2" i="4"/>
  <c r="C2" i="4" l="1"/>
</calcChain>
</file>

<file path=xl/sharedStrings.xml><?xml version="1.0" encoding="utf-8"?>
<sst xmlns="http://schemas.openxmlformats.org/spreadsheetml/2006/main" count="94" uniqueCount="24">
  <si>
    <t>Estabelecimentos CNES-SC</t>
  </si>
  <si>
    <t>0405010184 TRATAMENTO CIRURGICO DE BLEFAROCALASE</t>
  </si>
  <si>
    <t>0405050364 TRATAMENTO CIRURGICO DE PTERIGIO</t>
  </si>
  <si>
    <t xml:space="preserve">0409010154 EXTRACAO ENDOSCOPICA DE CORPO ESTRANHO / CALCULO </t>
  </si>
  <si>
    <t>Total</t>
  </si>
  <si>
    <t>0610062 HOSPITAL DE OLHOS DE CONCORDIA LTDA</t>
  </si>
  <si>
    <t>2306336 HOSPITAL SAO JOSE</t>
  </si>
  <si>
    <t>2379627 HOSPITAL SAMARIA</t>
  </si>
  <si>
    <t>2491249 HOSPITAL SANTA CRUZ DE CANOINHAS</t>
  </si>
  <si>
    <t>2521695 HOSPITAL RIO NEGRINHO</t>
  </si>
  <si>
    <t>2522411 HOSPITAL AZAMBUJA</t>
  </si>
  <si>
    <t>2522691 HOSPITAL E MATERNIDADE MARIETA KONDER BORNHAUSEN</t>
  </si>
  <si>
    <t>2558246 HOSPITAL SANTA ISABEL</t>
  </si>
  <si>
    <t>2568713 HOSPITAL REGIONAL ALTO VALE</t>
  </si>
  <si>
    <t>2672154 HOSPITAL HOSCOLA</t>
  </si>
  <si>
    <t>2688786 OFTALMOCENTER CONCORDIA</t>
  </si>
  <si>
    <t>2701464 CIS AMOSC</t>
  </si>
  <si>
    <t>3123251 HOSPITAL DE OLHOS DE BLUMENAU</t>
  </si>
  <si>
    <t>3180948 CLINICA DE OLHOS DR ROBERTO VON HERTWIG</t>
  </si>
  <si>
    <t>6854729 HOSPITAL MUNICIPAL RUTH CARDOSO</t>
  </si>
  <si>
    <t>7728557 BOJ FILIAL</t>
  </si>
  <si>
    <t>9359397 HOSPITAL DA VISAO JOINVILLE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</si>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</sst>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Ambulatorial/SIA%20MAC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07B6-A01B-413A-931A-709598BF28CA}">
  <dimension ref="A1:B15"/>
  <sheetViews>
    <sheetView workbookViewId="0">
      <selection sqref="A1:B15"/>
    </sheetView>
  </sheetViews>
  <sheetFormatPr defaultRowHeight="15" x14ac:dyDescent="0.25"/>
  <cols>
    <col min="1" max="1" width="9.85546875" customWidth="1"/>
    <col min="2" max="2" width="13.85546875" bestFit="1" customWidth="1"/>
  </cols>
  <sheetData>
    <row r="1" spans="1:2" x14ac:dyDescent="0.25">
      <c r="A1" t="s">
        <v>22</v>
      </c>
      <c r="B1" t="s">
        <v>23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52AF-572B-479C-A176-51F17B95151F}">
  <dimension ref="A1:S5"/>
  <sheetViews>
    <sheetView workbookViewId="0">
      <selection sqref="A1:S5"/>
    </sheetView>
  </sheetViews>
  <sheetFormatPr defaultRowHeight="15" x14ac:dyDescent="0.25"/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12</v>
      </c>
      <c r="R2">
        <v>0</v>
      </c>
      <c r="S2">
        <v>12</v>
      </c>
    </row>
    <row r="3" spans="1:19" x14ac:dyDescent="0.25">
      <c r="A3" t="s">
        <v>2</v>
      </c>
      <c r="B3">
        <v>24</v>
      </c>
      <c r="C3">
        <v>0</v>
      </c>
      <c r="D3">
        <v>9</v>
      </c>
      <c r="E3">
        <v>0</v>
      </c>
      <c r="F3">
        <v>0</v>
      </c>
      <c r="G3">
        <v>0</v>
      </c>
      <c r="H3">
        <v>90</v>
      </c>
      <c r="I3">
        <v>0</v>
      </c>
      <c r="J3">
        <v>0</v>
      </c>
      <c r="K3">
        <v>4</v>
      </c>
      <c r="L3">
        <v>6</v>
      </c>
      <c r="M3">
        <v>1</v>
      </c>
      <c r="N3">
        <v>7</v>
      </c>
      <c r="O3">
        <v>15</v>
      </c>
      <c r="P3">
        <v>0</v>
      </c>
      <c r="Q3">
        <v>73</v>
      </c>
      <c r="R3">
        <v>80</v>
      </c>
      <c r="S3">
        <v>309</v>
      </c>
    </row>
    <row r="4" spans="1:19" x14ac:dyDescent="0.25">
      <c r="A4" t="s">
        <v>3</v>
      </c>
      <c r="B4">
        <v>0</v>
      </c>
      <c r="C4">
        <v>1</v>
      </c>
      <c r="D4">
        <v>0</v>
      </c>
      <c r="E4">
        <v>1</v>
      </c>
      <c r="F4">
        <v>17</v>
      </c>
      <c r="G4">
        <v>5</v>
      </c>
      <c r="H4">
        <v>0</v>
      </c>
      <c r="I4">
        <v>9</v>
      </c>
      <c r="J4">
        <v>6</v>
      </c>
      <c r="K4">
        <v>0</v>
      </c>
      <c r="L4">
        <v>0</v>
      </c>
      <c r="M4">
        <v>0</v>
      </c>
      <c r="N4">
        <v>0</v>
      </c>
      <c r="O4">
        <v>0</v>
      </c>
      <c r="P4">
        <v>2</v>
      </c>
      <c r="Q4">
        <v>0</v>
      </c>
      <c r="R4">
        <v>0</v>
      </c>
      <c r="S4">
        <v>41</v>
      </c>
    </row>
    <row r="5" spans="1:19" x14ac:dyDescent="0.25">
      <c r="A5" t="s">
        <v>4</v>
      </c>
      <c r="B5">
        <v>24</v>
      </c>
      <c r="C5">
        <v>1</v>
      </c>
      <c r="D5">
        <v>9</v>
      </c>
      <c r="E5">
        <v>1</v>
      </c>
      <c r="F5">
        <v>17</v>
      </c>
      <c r="G5">
        <v>5</v>
      </c>
      <c r="H5">
        <v>90</v>
      </c>
      <c r="I5">
        <v>9</v>
      </c>
      <c r="J5">
        <v>6</v>
      </c>
      <c r="K5">
        <v>4</v>
      </c>
      <c r="L5">
        <v>6</v>
      </c>
      <c r="M5">
        <v>1</v>
      </c>
      <c r="N5">
        <v>7</v>
      </c>
      <c r="O5">
        <v>15</v>
      </c>
      <c r="P5">
        <v>2</v>
      </c>
      <c r="Q5">
        <v>85</v>
      </c>
      <c r="R5">
        <v>80</v>
      </c>
      <c r="S5">
        <v>362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4EB6-BC3F-4033-815F-EBB0AD261DC1}">
  <dimension ref="A1:S5"/>
  <sheetViews>
    <sheetView workbookViewId="0"/>
  </sheetViews>
  <sheetFormatPr defaultRowHeight="15" x14ac:dyDescent="0.25"/>
  <cols>
    <col min="1" max="1" width="10.7109375" customWidth="1"/>
    <col min="2" max="2" width="12.140625" bestFit="1" customWidth="1"/>
    <col min="3" max="3" width="9.5703125" bestFit="1" customWidth="1"/>
    <col min="4" max="4" width="12.140625" bestFit="1" customWidth="1"/>
    <col min="5" max="5" width="9.5703125" bestFit="1" customWidth="1"/>
    <col min="6" max="7" width="10.5703125" bestFit="1" customWidth="1"/>
    <col min="8" max="8" width="13.28515625" bestFit="1" customWidth="1"/>
    <col min="9" max="11" width="10.5703125" bestFit="1" customWidth="1"/>
    <col min="12" max="12" width="12.140625" bestFit="1" customWidth="1"/>
    <col min="13" max="13" width="10.5703125" bestFit="1" customWidth="1"/>
    <col min="14" max="15" width="12.140625" bestFit="1" customWidth="1"/>
    <col min="16" max="16" width="9.5703125" bestFit="1" customWidth="1"/>
    <col min="17" max="19" width="13.28515625" bestFit="1" customWidth="1"/>
  </cols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1145.04</v>
      </c>
      <c r="R2" s="1">
        <v>0</v>
      </c>
      <c r="S2" s="1">
        <v>1145.04</v>
      </c>
    </row>
    <row r="3" spans="1:19" x14ac:dyDescent="0.25">
      <c r="A3" t="s">
        <v>2</v>
      </c>
      <c r="B3" s="1">
        <v>5029.2</v>
      </c>
      <c r="C3" s="1">
        <v>0</v>
      </c>
      <c r="D3" s="1">
        <v>1885.95</v>
      </c>
      <c r="E3" s="1">
        <v>0</v>
      </c>
      <c r="F3" s="1">
        <v>0</v>
      </c>
      <c r="G3" s="1">
        <v>0</v>
      </c>
      <c r="H3" s="1">
        <v>18859.5</v>
      </c>
      <c r="I3" s="1">
        <v>0</v>
      </c>
      <c r="J3" s="1">
        <v>0</v>
      </c>
      <c r="K3" s="1">
        <v>838.2</v>
      </c>
      <c r="L3" s="1">
        <v>1257.3</v>
      </c>
      <c r="M3" s="1">
        <v>209.55</v>
      </c>
      <c r="N3" s="1">
        <v>1466.85</v>
      </c>
      <c r="O3" s="1">
        <v>3143.25</v>
      </c>
      <c r="P3" s="1">
        <v>0</v>
      </c>
      <c r="Q3" s="1">
        <v>15297.15</v>
      </c>
      <c r="R3" s="1">
        <v>16764</v>
      </c>
      <c r="S3" s="1">
        <v>64750.95</v>
      </c>
    </row>
    <row r="4" spans="1:19" x14ac:dyDescent="0.25">
      <c r="A4" t="s">
        <v>3</v>
      </c>
      <c r="B4" s="1">
        <v>0</v>
      </c>
      <c r="C4" s="1">
        <v>29.84</v>
      </c>
      <c r="D4" s="1">
        <v>0</v>
      </c>
      <c r="E4" s="1">
        <v>29.84</v>
      </c>
      <c r="F4" s="1">
        <v>507.28</v>
      </c>
      <c r="G4" s="1">
        <v>149.19999999999999</v>
      </c>
      <c r="H4" s="1">
        <v>0</v>
      </c>
      <c r="I4" s="1">
        <v>268.56</v>
      </c>
      <c r="J4" s="1">
        <v>179.04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59.68</v>
      </c>
      <c r="Q4" s="1">
        <v>0</v>
      </c>
      <c r="R4" s="1">
        <v>0</v>
      </c>
      <c r="S4" s="1">
        <v>1223.44</v>
      </c>
    </row>
    <row r="5" spans="1:19" x14ac:dyDescent="0.25">
      <c r="A5" t="s">
        <v>4</v>
      </c>
      <c r="B5" s="1">
        <v>5029.2</v>
      </c>
      <c r="C5" s="1">
        <v>29.84</v>
      </c>
      <c r="D5" s="1">
        <v>1885.95</v>
      </c>
      <c r="E5" s="1">
        <v>29.84</v>
      </c>
      <c r="F5" s="1">
        <v>507.28</v>
      </c>
      <c r="G5" s="1">
        <v>149.19999999999999</v>
      </c>
      <c r="H5" s="1">
        <v>18859.5</v>
      </c>
      <c r="I5" s="1">
        <v>268.56</v>
      </c>
      <c r="J5" s="1">
        <v>179.04</v>
      </c>
      <c r="K5" s="1">
        <v>838.2</v>
      </c>
      <c r="L5" s="1">
        <v>1257.3</v>
      </c>
      <c r="M5" s="1">
        <v>209.55</v>
      </c>
      <c r="N5" s="1">
        <v>1466.85</v>
      </c>
      <c r="O5" s="1">
        <v>3143.25</v>
      </c>
      <c r="P5" s="1">
        <v>59.68</v>
      </c>
      <c r="Q5" s="1">
        <v>16442.189999999999</v>
      </c>
      <c r="R5" s="1">
        <v>16764</v>
      </c>
      <c r="S5" s="1">
        <v>67119.429999999993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D792-BF44-4DDF-BD9D-6180E01AFD4F}">
  <dimension ref="A1:X5"/>
  <sheetViews>
    <sheetView workbookViewId="0">
      <selection activeCell="T5" sqref="C5:T5"/>
    </sheetView>
  </sheetViews>
  <sheetFormatPr defaultRowHeight="15" x14ac:dyDescent="0.25"/>
  <cols>
    <col min="1" max="1" width="10" bestFit="1" customWidth="1"/>
    <col min="3" max="3" width="13.28515625" bestFit="1" customWidth="1"/>
    <col min="4" max="4" width="9.28515625" bestFit="1" customWidth="1"/>
    <col min="5" max="5" width="12.140625" bestFit="1" customWidth="1"/>
    <col min="6" max="8" width="9.28515625" bestFit="1" customWidth="1"/>
    <col min="9" max="9" width="13.28515625" bestFit="1" customWidth="1"/>
    <col min="10" max="11" width="9.28515625" bestFit="1" customWidth="1"/>
    <col min="12" max="13" width="12.140625" bestFit="1" customWidth="1"/>
    <col min="14" max="14" width="10.5703125" bestFit="1" customWidth="1"/>
    <col min="15" max="16" width="12.140625" bestFit="1" customWidth="1"/>
    <col min="17" max="17" width="9.28515625" bestFit="1" customWidth="1"/>
    <col min="18" max="19" width="13.28515625" bestFit="1" customWidth="1"/>
    <col min="20" max="20" width="14.28515625" bestFit="1" customWidth="1"/>
    <col min="21" max="23" width="9.28515625" bestFit="1" customWidth="1"/>
    <col min="24" max="24" width="14.28515625" bestFit="1" customWidth="1"/>
  </cols>
  <sheetData>
    <row r="1" spans="1:24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4</v>
      </c>
    </row>
    <row r="2" spans="1:24" x14ac:dyDescent="0.25">
      <c r="A2">
        <f>LEFT(B2,10)*1</f>
        <v>405010184</v>
      </c>
      <c r="B2" t="s">
        <v>1</v>
      </c>
      <c r="C2" s="1">
        <f>IFERROR(VLOOKUP($A2,deli,2,0)*(Físico!B2),0)</f>
        <v>0</v>
      </c>
      <c r="D2" s="1">
        <f>IFERROR(VLOOKUP($A2,deli,2,0)*(Físico!C2),0)</f>
        <v>0</v>
      </c>
      <c r="E2" s="1">
        <f>IFERROR(VLOOKUP($A2,deli,2,0)*(Físico!D2),0)</f>
        <v>0</v>
      </c>
      <c r="F2" s="1">
        <f>IFERROR(VLOOKUP($A2,deli,2,0)*(Físico!E2),0)</f>
        <v>0</v>
      </c>
      <c r="G2" s="1">
        <f>IFERROR(VLOOKUP($A2,deli,2,0)*(Físico!F2),0)</f>
        <v>0</v>
      </c>
      <c r="H2" s="1">
        <f>IFERROR(VLOOKUP($A2,deli,2,0)*(Físico!G2),0)</f>
        <v>0</v>
      </c>
      <c r="I2" s="1">
        <f>IFERROR(VLOOKUP($A2,deli,2,0)*(Físico!H2),0)</f>
        <v>0</v>
      </c>
      <c r="J2" s="1">
        <f>IFERROR(VLOOKUP($A2,deli,2,0)*(Físico!I2),0)</f>
        <v>0</v>
      </c>
      <c r="K2" s="1">
        <f>IFERROR(VLOOKUP($A2,deli,2,0)*(Físico!J2),0)</f>
        <v>0</v>
      </c>
      <c r="L2" s="1">
        <f>IFERROR(VLOOKUP($A2,deli,2,0)*(Físico!K2),0)</f>
        <v>0</v>
      </c>
      <c r="M2" s="1">
        <f>IFERROR(VLOOKUP($A2,deli,2,0)*(Físico!L2),0)</f>
        <v>0</v>
      </c>
      <c r="N2" s="1">
        <f>IFERROR(VLOOKUP($A2,deli,2,0)*(Físico!M2),0)</f>
        <v>0</v>
      </c>
      <c r="O2" s="1">
        <f>IFERROR(VLOOKUP($A2,deli,2,0)*(Físico!N2),0)</f>
        <v>0</v>
      </c>
      <c r="P2" s="1">
        <f>IFERROR(VLOOKUP($A2,deli,2,0)*(Físico!O2),0)</f>
        <v>0</v>
      </c>
      <c r="Q2" s="1">
        <f>IFERROR(VLOOKUP($A2,deli,2,0)*(Físico!P2),0)</f>
        <v>0</v>
      </c>
      <c r="R2" s="1">
        <f>IFERROR(VLOOKUP($A2,deli,2,0)*(Físico!Q2),0)</f>
        <v>3435.12</v>
      </c>
      <c r="S2" s="1">
        <f>IFERROR(VLOOKUP($A2,deli,2,0)*(Físico!R2),0)</f>
        <v>0</v>
      </c>
      <c r="T2" s="2">
        <f>SUM(C2:S2)</f>
        <v>3435.12</v>
      </c>
      <c r="U2" s="1"/>
      <c r="V2" s="1"/>
      <c r="W2" s="1"/>
      <c r="X2" s="1"/>
    </row>
    <row r="3" spans="1:24" x14ac:dyDescent="0.25">
      <c r="A3">
        <f t="shared" ref="A3:A4" si="0">LEFT(B3,10)*1</f>
        <v>405050364</v>
      </c>
      <c r="B3" t="s">
        <v>2</v>
      </c>
      <c r="C3" s="1">
        <f>IFERROR(VLOOKUP($A3,deli,2,0)*(Físico!B3),0)</f>
        <v>15087.599999999999</v>
      </c>
      <c r="D3" s="1">
        <f>IFERROR(VLOOKUP($A3,deli,2,0)*(Físico!C3),0)</f>
        <v>0</v>
      </c>
      <c r="E3" s="1">
        <f>IFERROR(VLOOKUP($A3,deli,2,0)*(Físico!D3),0)</f>
        <v>5657.8499999999995</v>
      </c>
      <c r="F3" s="1">
        <f>IFERROR(VLOOKUP($A3,deli,2,0)*(Físico!E3),0)</f>
        <v>0</v>
      </c>
      <c r="G3" s="1">
        <f>IFERROR(VLOOKUP($A3,deli,2,0)*(Físico!F3),0)</f>
        <v>0</v>
      </c>
      <c r="H3" s="1">
        <f>IFERROR(VLOOKUP($A3,deli,2,0)*(Físico!G3),0)</f>
        <v>0</v>
      </c>
      <c r="I3" s="1">
        <f>IFERROR(VLOOKUP($A3,deli,2,0)*(Físico!H3),0)</f>
        <v>56578.5</v>
      </c>
      <c r="J3" s="1">
        <f>IFERROR(VLOOKUP($A3,deli,2,0)*(Físico!I3),0)</f>
        <v>0</v>
      </c>
      <c r="K3" s="1">
        <f>IFERROR(VLOOKUP($A3,deli,2,0)*(Físico!J3),0)</f>
        <v>0</v>
      </c>
      <c r="L3" s="1">
        <f>IFERROR(VLOOKUP($A3,deli,2,0)*(Físico!K3),0)</f>
        <v>2514.6</v>
      </c>
      <c r="M3" s="1">
        <f>IFERROR(VLOOKUP($A3,deli,2,0)*(Físico!L3),0)</f>
        <v>3771.8999999999996</v>
      </c>
      <c r="N3" s="1">
        <f>IFERROR(VLOOKUP($A3,deli,2,0)*(Físico!M3),0)</f>
        <v>628.65</v>
      </c>
      <c r="O3" s="1">
        <f>IFERROR(VLOOKUP($A3,deli,2,0)*(Físico!N3),0)</f>
        <v>4400.55</v>
      </c>
      <c r="P3" s="1">
        <f>IFERROR(VLOOKUP($A3,deli,2,0)*(Físico!O3),0)</f>
        <v>9429.75</v>
      </c>
      <c r="Q3" s="1">
        <f>IFERROR(VLOOKUP($A3,deli,2,0)*(Físico!P3),0)</f>
        <v>0</v>
      </c>
      <c r="R3" s="1">
        <f>IFERROR(VLOOKUP($A3,deli,2,0)*(Físico!Q3),0)</f>
        <v>45891.45</v>
      </c>
      <c r="S3" s="1">
        <f>IFERROR(VLOOKUP($A3,deli,2,0)*(Físico!R3),0)</f>
        <v>50292</v>
      </c>
      <c r="T3" s="2">
        <f t="shared" ref="T3:T4" si="1">SUM(C3:S3)</f>
        <v>194252.84999999998</v>
      </c>
      <c r="U3" s="1"/>
      <c r="V3" s="1"/>
      <c r="W3" s="1"/>
      <c r="X3" s="1"/>
    </row>
    <row r="4" spans="1:24" x14ac:dyDescent="0.25">
      <c r="A4">
        <f t="shared" si="0"/>
        <v>409010154</v>
      </c>
      <c r="B4" t="s">
        <v>3</v>
      </c>
      <c r="C4" s="1">
        <f>IFERROR(VLOOKUP($A4,deli,2,0)*(Físico!B4),0)</f>
        <v>0</v>
      </c>
      <c r="D4" s="1">
        <f>IFERROR(VLOOKUP($A4,deli,2,0)*(Físico!C4),0)</f>
        <v>500</v>
      </c>
      <c r="E4" s="1">
        <f>IFERROR(VLOOKUP($A4,deli,2,0)*(Físico!D4),0)</f>
        <v>0</v>
      </c>
      <c r="F4" s="1">
        <f>IFERROR(VLOOKUP($A4,deli,2,0)*(Físico!E4),0)</f>
        <v>500</v>
      </c>
      <c r="G4" s="1">
        <f>IFERROR(VLOOKUP($A4,deli,2,0)*(Físico!F4),0)</f>
        <v>8500</v>
      </c>
      <c r="H4" s="1">
        <f>IFERROR(VLOOKUP($A4,deli,2,0)*(Físico!G4),0)</f>
        <v>2500</v>
      </c>
      <c r="I4" s="1">
        <f>IFERROR(VLOOKUP($A4,deli,2,0)*(Físico!H4),0)</f>
        <v>0</v>
      </c>
      <c r="J4" s="1">
        <f>IFERROR(VLOOKUP($A4,deli,2,0)*(Físico!I4),0)</f>
        <v>4500</v>
      </c>
      <c r="K4" s="1">
        <f>IFERROR(VLOOKUP($A4,deli,2,0)*(Físico!J4),0)</f>
        <v>3000</v>
      </c>
      <c r="L4" s="1">
        <f>IFERROR(VLOOKUP($A4,deli,2,0)*(Físico!K4),0)</f>
        <v>0</v>
      </c>
      <c r="M4" s="1">
        <f>IFERROR(VLOOKUP($A4,deli,2,0)*(Físico!L4),0)</f>
        <v>0</v>
      </c>
      <c r="N4" s="1">
        <f>IFERROR(VLOOKUP($A4,deli,2,0)*(Físico!M4),0)</f>
        <v>0</v>
      </c>
      <c r="O4" s="1">
        <f>IFERROR(VLOOKUP($A4,deli,2,0)*(Físico!N4),0)</f>
        <v>0</v>
      </c>
      <c r="P4" s="1">
        <f>IFERROR(VLOOKUP($A4,deli,2,0)*(Físico!O4),0)</f>
        <v>0</v>
      </c>
      <c r="Q4" s="1">
        <f>IFERROR(VLOOKUP($A4,deli,2,0)*(Físico!P4),0)</f>
        <v>1000</v>
      </c>
      <c r="R4" s="1">
        <f>IFERROR(VLOOKUP($A4,deli,2,0)*(Físico!Q4),0)</f>
        <v>0</v>
      </c>
      <c r="S4" s="1">
        <f>IFERROR(VLOOKUP($A4,deli,2,0)*(Físico!R4),0)</f>
        <v>0</v>
      </c>
      <c r="T4" s="2">
        <f>SUM(C4:S4)</f>
        <v>20500</v>
      </c>
      <c r="U4" s="1"/>
      <c r="V4" s="1"/>
      <c r="W4" s="1"/>
      <c r="X4" s="1"/>
    </row>
    <row r="5" spans="1:24" x14ac:dyDescent="0.25">
      <c r="B5" t="s">
        <v>4</v>
      </c>
      <c r="C5" s="2">
        <f t="shared" ref="C5:S5" si="2">SUM(C2:C4)</f>
        <v>15087.599999999999</v>
      </c>
      <c r="D5" s="2">
        <f t="shared" si="2"/>
        <v>500</v>
      </c>
      <c r="E5" s="2">
        <f t="shared" si="2"/>
        <v>5657.8499999999995</v>
      </c>
      <c r="F5" s="2">
        <f t="shared" si="2"/>
        <v>500</v>
      </c>
      <c r="G5" s="2">
        <f t="shared" si="2"/>
        <v>8500</v>
      </c>
      <c r="H5" s="2">
        <f t="shared" si="2"/>
        <v>2500</v>
      </c>
      <c r="I5" s="2">
        <f t="shared" si="2"/>
        <v>56578.5</v>
      </c>
      <c r="J5" s="2">
        <f t="shared" si="2"/>
        <v>4500</v>
      </c>
      <c r="K5" s="2">
        <f t="shared" si="2"/>
        <v>3000</v>
      </c>
      <c r="L5" s="2">
        <f t="shared" si="2"/>
        <v>2514.6</v>
      </c>
      <c r="M5" s="2">
        <f t="shared" si="2"/>
        <v>3771.8999999999996</v>
      </c>
      <c r="N5" s="2">
        <f t="shared" si="2"/>
        <v>628.65</v>
      </c>
      <c r="O5" s="2">
        <f t="shared" si="2"/>
        <v>4400.55</v>
      </c>
      <c r="P5" s="2">
        <f t="shared" si="2"/>
        <v>9429.75</v>
      </c>
      <c r="Q5" s="2">
        <f t="shared" si="2"/>
        <v>1000</v>
      </c>
      <c r="R5" s="2">
        <f t="shared" si="2"/>
        <v>49326.57</v>
      </c>
      <c r="S5" s="2">
        <f t="shared" si="2"/>
        <v>50292</v>
      </c>
      <c r="T5" s="2">
        <f>SUM(T2:T4)</f>
        <v>218187.96999999997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BE91-8BBD-46EB-BA9E-44F0A9D1FF1F}">
  <dimension ref="A1:S5"/>
  <sheetViews>
    <sheetView tabSelected="1" workbookViewId="0">
      <selection activeCell="S5" sqref="B5:S5"/>
    </sheetView>
  </sheetViews>
  <sheetFormatPr defaultRowHeight="15" x14ac:dyDescent="0.25"/>
  <cols>
    <col min="19" max="19" width="14.28515625" bestFit="1" customWidth="1"/>
  </cols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4580.16</v>
      </c>
      <c r="R2" s="2">
        <f>Financeiro!R2+Complemento!S2</f>
        <v>0</v>
      </c>
      <c r="S2" s="2">
        <f>SUM(B2:R2)</f>
        <v>4580.16</v>
      </c>
    </row>
    <row r="3" spans="1:19" x14ac:dyDescent="0.25">
      <c r="A3" t="s">
        <v>2</v>
      </c>
      <c r="B3" s="2">
        <f>Financeiro!B3+Complemento!C3</f>
        <v>20116.8</v>
      </c>
      <c r="C3" s="2">
        <f>Financeiro!C3+Complemento!D3</f>
        <v>0</v>
      </c>
      <c r="D3" s="2">
        <f>Financeiro!D3+Complemento!E3</f>
        <v>7543.7999999999993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75438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3352.8</v>
      </c>
      <c r="L3" s="2">
        <f>Financeiro!L3+Complemento!M3</f>
        <v>5029.2</v>
      </c>
      <c r="M3" s="2">
        <f>Financeiro!M3+Complemento!N3</f>
        <v>838.2</v>
      </c>
      <c r="N3" s="2">
        <f>Financeiro!N3+Complemento!O3</f>
        <v>5867.4</v>
      </c>
      <c r="O3" s="2">
        <f>Financeiro!O3+Complemento!P3</f>
        <v>12573</v>
      </c>
      <c r="P3" s="2">
        <f>Financeiro!P3+Complemento!Q3</f>
        <v>0</v>
      </c>
      <c r="Q3" s="2">
        <f>Financeiro!Q3+Complemento!R3</f>
        <v>61188.6</v>
      </c>
      <c r="R3" s="2">
        <f>Financeiro!R3+Complemento!S3</f>
        <v>67056</v>
      </c>
      <c r="S3" s="2">
        <f t="shared" ref="S3:S5" si="0">SUM(B3:R3)</f>
        <v>259003.8</v>
      </c>
    </row>
    <row r="4" spans="1:19" x14ac:dyDescent="0.25">
      <c r="A4" t="s">
        <v>3</v>
      </c>
      <c r="B4" s="2">
        <f>Financeiro!B4+Complemento!C4</f>
        <v>0</v>
      </c>
      <c r="C4" s="2">
        <f>Financeiro!C4+Complemento!D4</f>
        <v>529.84</v>
      </c>
      <c r="D4" s="2">
        <f>Financeiro!D4+Complemento!E4</f>
        <v>0</v>
      </c>
      <c r="E4" s="2">
        <f>Financeiro!E4+Complemento!F4</f>
        <v>529.84</v>
      </c>
      <c r="F4" s="2">
        <f>Financeiro!F4+Complemento!G4</f>
        <v>9007.2800000000007</v>
      </c>
      <c r="G4" s="2">
        <f>Financeiro!G4+Complemento!H4</f>
        <v>2649.2</v>
      </c>
      <c r="H4" s="2">
        <f>Financeiro!H4+Complemento!I4</f>
        <v>0</v>
      </c>
      <c r="I4" s="2">
        <f>Financeiro!I4+Complemento!J4</f>
        <v>4768.5600000000004</v>
      </c>
      <c r="J4" s="2">
        <f>Financeiro!J4+Complemento!K4</f>
        <v>3179.04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1059.68</v>
      </c>
      <c r="Q4" s="2">
        <f>Financeiro!Q4+Complemento!R4</f>
        <v>0</v>
      </c>
      <c r="R4" s="2">
        <f>Financeiro!R4+Complemento!S4</f>
        <v>0</v>
      </c>
      <c r="S4" s="2">
        <f t="shared" si="0"/>
        <v>21723.440000000002</v>
      </c>
    </row>
    <row r="5" spans="1:19" x14ac:dyDescent="0.25">
      <c r="A5" t="s">
        <v>4</v>
      </c>
      <c r="B5" s="2">
        <f t="shared" ref="B5:R5" si="1">SUM(B2:B4)</f>
        <v>20116.8</v>
      </c>
      <c r="C5" s="2">
        <f t="shared" si="1"/>
        <v>529.84</v>
      </c>
      <c r="D5" s="2">
        <f t="shared" si="1"/>
        <v>7543.7999999999993</v>
      </c>
      <c r="E5" s="2">
        <f t="shared" si="1"/>
        <v>529.84</v>
      </c>
      <c r="F5" s="2">
        <f t="shared" si="1"/>
        <v>9007.2800000000007</v>
      </c>
      <c r="G5" s="2">
        <f t="shared" si="1"/>
        <v>2649.2</v>
      </c>
      <c r="H5" s="2">
        <f t="shared" si="1"/>
        <v>75438</v>
      </c>
      <c r="I5" s="2">
        <f t="shared" si="1"/>
        <v>4768.5600000000004</v>
      </c>
      <c r="J5" s="2">
        <f t="shared" si="1"/>
        <v>3179.04</v>
      </c>
      <c r="K5" s="2">
        <f t="shared" si="1"/>
        <v>3352.8</v>
      </c>
      <c r="L5" s="2">
        <f t="shared" si="1"/>
        <v>5029.2</v>
      </c>
      <c r="M5" s="2">
        <f t="shared" si="1"/>
        <v>838.2</v>
      </c>
      <c r="N5" s="2">
        <f t="shared" si="1"/>
        <v>5867.4</v>
      </c>
      <c r="O5" s="2">
        <f t="shared" si="1"/>
        <v>12573</v>
      </c>
      <c r="P5" s="2">
        <f t="shared" si="1"/>
        <v>1059.68</v>
      </c>
      <c r="Q5" s="2">
        <f t="shared" si="1"/>
        <v>65768.759999999995</v>
      </c>
      <c r="R5" s="2">
        <f t="shared" si="1"/>
        <v>67056</v>
      </c>
      <c r="S5" s="2">
        <f>SUM(S2:S4)</f>
        <v>285307.39999999997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2025-10-16T16:52:55Z</dcterms:created>
  <dcterms:modified xsi:type="dcterms:W3CDTF">2025-10-16T20:33:31Z</dcterms:modified>
</cp:coreProperties>
</file>