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Abril 2026\Detalhado\Ambulatorial\"/>
    </mc:Choice>
  </mc:AlternateContent>
  <xr:revisionPtr revIDLastSave="0" documentId="13_ncr:1_{2B524225-ADC8-4CFE-AC28-03B70A0702C3}" xr6:coauthVersionLast="47" xr6:coauthVersionMax="47" xr10:uidLastSave="{00000000-0000-0000-0000-000000000000}"/>
  <bookViews>
    <workbookView xWindow="2400" yWindow="225" windowWidth="15120" windowHeight="15480" activeTab="4" xr2:uid="{34209494-C3F7-433E-AC3E-BAB8659546F8}"/>
  </bookViews>
  <sheets>
    <sheet name="Delib" sheetId="2" r:id="rId1"/>
    <sheet name="Físico" sheetId="1" r:id="rId2"/>
    <sheet name="Financeiro" sheetId="3" r:id="rId3"/>
    <sheet name="Complemento" sheetId="4" r:id="rId4"/>
    <sheet name="Total" sheetId="5" r:id="rId5"/>
  </sheets>
  <externalReferences>
    <externalReference r:id="rId6"/>
  </externalReferences>
  <definedNames>
    <definedName name="delibxMM">[1]Delib!$A$1:$B$15</definedName>
    <definedName name="delibz">Delib!$A$1:$B$15</definedName>
    <definedName name="deliz">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R3" i="5"/>
  <c r="R4" i="5"/>
  <c r="R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B2" i="5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S3" i="4"/>
  <c r="S4" i="4"/>
  <c r="S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C2" i="4"/>
  <c r="A3" i="4"/>
  <c r="A4" i="4"/>
  <c r="A2" i="4"/>
</calcChain>
</file>

<file path=xl/sharedStrings.xml><?xml version="1.0" encoding="utf-8"?>
<sst xmlns="http://schemas.openxmlformats.org/spreadsheetml/2006/main" count="90" uniqueCount="23">
  <si>
    <t>Estabelecimentos CNES-SC</t>
  </si>
  <si>
    <t>0405050364  TRATAMENTO CIRURGICO DE PTERIGIO</t>
  </si>
  <si>
    <t>0405010184  TRATAMENTO CIRURGICO DE BLEFAROCALASE</t>
  </si>
  <si>
    <t>0409010154  EXTRACAO ENDOSCOPICA DE CORPO ESTRANHO / CALCULO</t>
  </si>
  <si>
    <t>Total</t>
  </si>
  <si>
    <t>0610062 HOSPITAL DE OLHOS DE CONCORDIA LTDA</t>
  </si>
  <si>
    <t>2306336 HOSPITAL SAO JOSE</t>
  </si>
  <si>
    <t>2521695 HOSPITAL RIO NEGRINHO</t>
  </si>
  <si>
    <t>2521873 HOSPITAL BEATRIZ RAMOS</t>
  </si>
  <si>
    <t>2522411 HOSPITAL AZAMBUJA</t>
  </si>
  <si>
    <t>2522489 ASSOCIACAO HOSPITAL E MATERNIDADE DOM JOAQUIM</t>
  </si>
  <si>
    <t>2522691 HOSPITAL E MATERNIDADE MARIETA KONDER BORNHAUSEN</t>
  </si>
  <si>
    <t>2558246 HOSPITAL SANTA ISABEL</t>
  </si>
  <si>
    <t>2568713 HOSPITAL REGIONAL ALTO VALE</t>
  </si>
  <si>
    <t>3123251 HOSPITAL DE OLHOS DE BLUMENAU</t>
  </si>
  <si>
    <t>3180948 CLINICA DE OLHOS DR ROBERTO VON HERTWIG</t>
  </si>
  <si>
    <t>4564812 MULTI HOSPITAL</t>
  </si>
  <si>
    <t>4575407 COB CENTRO OFTALMOLOGICO DE BLUMENAU</t>
  </si>
  <si>
    <t>5164222 NIEDERAUER CLINICA DE OLHOS HOSPITAL DIA LTDA</t>
  </si>
  <si>
    <t>5458471 INSTITUTO DE OLHOS ALTO VALE</t>
  </si>
  <si>
    <t>9359397 HOSPITAL DA VISAO JOINVILLE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</si>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</sst>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Mar&#231;o%202026/Detalhado/Ambulatorial/SIA%20MAC%20Mar&#231;o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0AB09-9118-4CD7-A6CA-C94CF71FD636}">
  <dimension ref="A1:B15"/>
  <sheetViews>
    <sheetView workbookViewId="0">
      <selection sqref="A1:B15"/>
    </sheetView>
  </sheetViews>
  <sheetFormatPr defaultRowHeight="15" x14ac:dyDescent="0.25"/>
  <cols>
    <col min="1" max="1" width="12" bestFit="1" customWidth="1"/>
    <col min="2" max="2" width="12.140625" style="1" bestFit="1" customWidth="1"/>
  </cols>
  <sheetData>
    <row r="1" spans="1:2" x14ac:dyDescent="0.25">
      <c r="A1" t="s">
        <v>21</v>
      </c>
      <c r="B1" s="1" t="s">
        <v>22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DAC5-D63C-4002-99CD-E72A648BA6CF}">
  <dimension ref="A1:R5"/>
  <sheetViews>
    <sheetView topLeftCell="O1" workbookViewId="0">
      <selection sqref="A1:R5"/>
    </sheetView>
  </sheetViews>
  <sheetFormatPr defaultRowHeight="15" x14ac:dyDescent="0.25"/>
  <cols>
    <col min="1" max="1" width="10.5703125" customWidth="1"/>
  </cols>
  <sheetData>
    <row r="1" spans="1:1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4</v>
      </c>
    </row>
    <row r="2" spans="1:18" x14ac:dyDescent="0.25">
      <c r="A2" t="s">
        <v>1</v>
      </c>
      <c r="B2">
        <v>1</v>
      </c>
      <c r="C2">
        <v>0</v>
      </c>
      <c r="D2">
        <v>0</v>
      </c>
      <c r="E2">
        <v>40</v>
      </c>
      <c r="F2">
        <v>0</v>
      </c>
      <c r="G2">
        <v>33</v>
      </c>
      <c r="H2">
        <v>109</v>
      </c>
      <c r="I2">
        <v>0</v>
      </c>
      <c r="J2">
        <v>3</v>
      </c>
      <c r="K2">
        <v>3</v>
      </c>
      <c r="L2">
        <v>11</v>
      </c>
      <c r="M2">
        <v>61</v>
      </c>
      <c r="N2">
        <v>1</v>
      </c>
      <c r="O2">
        <v>22</v>
      </c>
      <c r="P2">
        <v>2</v>
      </c>
      <c r="Q2">
        <v>31</v>
      </c>
      <c r="R2">
        <v>317</v>
      </c>
    </row>
    <row r="3" spans="1:18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0</v>
      </c>
      <c r="G3">
        <v>28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28</v>
      </c>
    </row>
    <row r="4" spans="1:18" x14ac:dyDescent="0.25">
      <c r="A4" t="s">
        <v>3</v>
      </c>
      <c r="B4">
        <v>0</v>
      </c>
      <c r="C4">
        <v>3</v>
      </c>
      <c r="D4">
        <v>15</v>
      </c>
      <c r="E4">
        <v>0</v>
      </c>
      <c r="F4">
        <v>7</v>
      </c>
      <c r="G4">
        <v>0</v>
      </c>
      <c r="H4">
        <v>0</v>
      </c>
      <c r="I4">
        <v>14</v>
      </c>
      <c r="J4">
        <v>8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47</v>
      </c>
    </row>
    <row r="5" spans="1:18" x14ac:dyDescent="0.25">
      <c r="A5" t="s">
        <v>4</v>
      </c>
      <c r="B5">
        <v>1</v>
      </c>
      <c r="C5">
        <v>3</v>
      </c>
      <c r="D5">
        <v>15</v>
      </c>
      <c r="E5">
        <v>40</v>
      </c>
      <c r="F5">
        <v>7</v>
      </c>
      <c r="G5">
        <v>61</v>
      </c>
      <c r="H5">
        <v>109</v>
      </c>
      <c r="I5">
        <v>14</v>
      </c>
      <c r="J5">
        <v>11</v>
      </c>
      <c r="K5">
        <v>3</v>
      </c>
      <c r="L5">
        <v>11</v>
      </c>
      <c r="M5">
        <v>61</v>
      </c>
      <c r="N5">
        <v>1</v>
      </c>
      <c r="O5">
        <v>22</v>
      </c>
      <c r="P5">
        <v>2</v>
      </c>
      <c r="Q5">
        <v>31</v>
      </c>
      <c r="R5">
        <v>392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6E537-7052-4A8E-A8A9-393805F776B4}">
  <dimension ref="A1:R5"/>
  <sheetViews>
    <sheetView topLeftCell="L1" workbookViewId="0">
      <selection activeCell="R5" sqref="R5"/>
    </sheetView>
  </sheetViews>
  <sheetFormatPr defaultRowHeight="15" x14ac:dyDescent="0.25"/>
  <cols>
    <col min="1" max="1" width="10.42578125" customWidth="1"/>
    <col min="2" max="2" width="10.5703125" bestFit="1" customWidth="1"/>
    <col min="3" max="3" width="9.5703125" bestFit="1" customWidth="1"/>
    <col min="4" max="4" width="10.5703125" bestFit="1" customWidth="1"/>
    <col min="5" max="5" width="12.140625" bestFit="1" customWidth="1"/>
    <col min="6" max="6" width="10.5703125" bestFit="1" customWidth="1"/>
    <col min="7" max="7" width="12.140625" bestFit="1" customWidth="1"/>
    <col min="8" max="8" width="13.28515625" bestFit="1" customWidth="1"/>
    <col min="9" max="11" width="10.5703125" bestFit="1" customWidth="1"/>
    <col min="12" max="12" width="12.140625" bestFit="1" customWidth="1"/>
    <col min="13" max="13" width="13.28515625" bestFit="1" customWidth="1"/>
    <col min="14" max="14" width="10.5703125" bestFit="1" customWidth="1"/>
    <col min="15" max="15" width="12.140625" bestFit="1" customWidth="1"/>
    <col min="16" max="16" width="10.5703125" bestFit="1" customWidth="1"/>
    <col min="17" max="17" width="12.140625" bestFit="1" customWidth="1"/>
    <col min="18" max="18" width="13.28515625" bestFit="1" customWidth="1"/>
  </cols>
  <sheetData>
    <row r="1" spans="1:1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4</v>
      </c>
    </row>
    <row r="2" spans="1:18" x14ac:dyDescent="0.25">
      <c r="A2" t="s">
        <v>1</v>
      </c>
      <c r="B2" s="1">
        <v>209.55</v>
      </c>
      <c r="C2" s="1">
        <v>0</v>
      </c>
      <c r="D2" s="1">
        <v>0</v>
      </c>
      <c r="E2" s="1">
        <v>8382</v>
      </c>
      <c r="F2" s="1">
        <v>0</v>
      </c>
      <c r="G2" s="1">
        <v>6915.15</v>
      </c>
      <c r="H2" s="1">
        <v>22840.95</v>
      </c>
      <c r="I2" s="1">
        <v>0</v>
      </c>
      <c r="J2" s="1">
        <v>628.65</v>
      </c>
      <c r="K2" s="1">
        <v>628.65</v>
      </c>
      <c r="L2" s="1">
        <v>2305.0500000000002</v>
      </c>
      <c r="M2" s="1">
        <v>12782.55</v>
      </c>
      <c r="N2" s="1">
        <v>209.55</v>
      </c>
      <c r="O2" s="1">
        <v>4610.1000000000004</v>
      </c>
      <c r="P2" s="1">
        <v>419.1</v>
      </c>
      <c r="Q2" s="1">
        <v>6496.05</v>
      </c>
      <c r="R2" s="1">
        <v>66427.350000000006</v>
      </c>
    </row>
    <row r="3" spans="1:18" x14ac:dyDescent="0.25">
      <c r="A3" t="s">
        <v>2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2671.76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2671.76</v>
      </c>
    </row>
    <row r="4" spans="1:18" x14ac:dyDescent="0.25">
      <c r="A4" t="s">
        <v>3</v>
      </c>
      <c r="B4" s="1">
        <v>0</v>
      </c>
      <c r="C4" s="1">
        <v>89.52</v>
      </c>
      <c r="D4" s="1">
        <v>447.6</v>
      </c>
      <c r="E4" s="1">
        <v>0</v>
      </c>
      <c r="F4" s="1">
        <v>208.88</v>
      </c>
      <c r="G4" s="1">
        <v>0</v>
      </c>
      <c r="H4" s="1">
        <v>0</v>
      </c>
      <c r="I4" s="1">
        <v>417.76</v>
      </c>
      <c r="J4" s="1">
        <v>238.72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1402.48</v>
      </c>
    </row>
    <row r="5" spans="1:18" x14ac:dyDescent="0.25">
      <c r="A5" t="s">
        <v>4</v>
      </c>
      <c r="B5" s="1">
        <v>209.55</v>
      </c>
      <c r="C5" s="1">
        <v>89.52</v>
      </c>
      <c r="D5" s="1">
        <v>447.6</v>
      </c>
      <c r="E5" s="1">
        <v>8382</v>
      </c>
      <c r="F5" s="1">
        <v>208.88</v>
      </c>
      <c r="G5" s="1">
        <v>9586.91</v>
      </c>
      <c r="H5" s="1">
        <v>22840.95</v>
      </c>
      <c r="I5" s="1">
        <v>417.76</v>
      </c>
      <c r="J5" s="1">
        <v>867.37</v>
      </c>
      <c r="K5" s="1">
        <v>628.65</v>
      </c>
      <c r="L5" s="1">
        <v>2305.0500000000002</v>
      </c>
      <c r="M5" s="1">
        <v>12782.55</v>
      </c>
      <c r="N5" s="1">
        <v>209.55</v>
      </c>
      <c r="O5" s="1">
        <v>4610.1000000000004</v>
      </c>
      <c r="P5" s="1">
        <v>419.1</v>
      </c>
      <c r="Q5" s="1">
        <v>6496.05</v>
      </c>
      <c r="R5" s="1">
        <v>70501.59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0F8C-D4BA-42B0-9B13-0A56737B20D7}">
  <dimension ref="A1:S5"/>
  <sheetViews>
    <sheetView topLeftCell="K1" workbookViewId="0">
      <selection activeCell="S5" sqref="S5"/>
    </sheetView>
  </sheetViews>
  <sheetFormatPr defaultRowHeight="15" x14ac:dyDescent="0.25"/>
  <cols>
    <col min="1" max="1" width="10" bestFit="1" customWidth="1"/>
    <col min="3" max="3" width="10.5703125" bestFit="1" customWidth="1"/>
    <col min="4" max="5" width="12.140625" bestFit="1" customWidth="1"/>
    <col min="6" max="6" width="13.28515625" bestFit="1" customWidth="1"/>
    <col min="7" max="7" width="12.140625" bestFit="1" customWidth="1"/>
    <col min="8" max="9" width="13.28515625" bestFit="1" customWidth="1"/>
    <col min="10" max="13" width="12.140625" bestFit="1" customWidth="1"/>
    <col min="14" max="14" width="13.28515625" bestFit="1" customWidth="1"/>
    <col min="15" max="15" width="10.5703125" bestFit="1" customWidth="1"/>
    <col min="16" max="16" width="13.28515625" bestFit="1" customWidth="1"/>
    <col min="17" max="17" width="12.140625" bestFit="1" customWidth="1"/>
    <col min="18" max="18" width="13.28515625" bestFit="1" customWidth="1"/>
    <col min="19" max="19" width="14.28515625" bestFit="1" customWidth="1"/>
  </cols>
  <sheetData>
    <row r="1" spans="1:19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4</v>
      </c>
    </row>
    <row r="2" spans="1:19" x14ac:dyDescent="0.25">
      <c r="A2">
        <f>LEFT(B2,10)*1</f>
        <v>405050364</v>
      </c>
      <c r="B2" t="s">
        <v>1</v>
      </c>
      <c r="C2" s="1">
        <f>IFERROR(VLOOKUP($A2,delibz,2,0)*(Físico!B2),0)</f>
        <v>628.65</v>
      </c>
      <c r="D2" s="1">
        <f>IFERROR(VLOOKUP($A2,delibz,2,0)*(Físico!C2),0)</f>
        <v>0</v>
      </c>
      <c r="E2" s="1">
        <f>IFERROR(VLOOKUP($A2,delibz,2,0)*(Físico!D2),0)</f>
        <v>0</v>
      </c>
      <c r="F2" s="1">
        <f>IFERROR(VLOOKUP($A2,delibz,2,0)*(Físico!E2),0)</f>
        <v>25146</v>
      </c>
      <c r="G2" s="1">
        <f>IFERROR(VLOOKUP($A2,delibz,2,0)*(Físico!F2),0)</f>
        <v>0</v>
      </c>
      <c r="H2" s="1">
        <f>IFERROR(VLOOKUP($A2,delibz,2,0)*(Físico!G2),0)</f>
        <v>20745.45</v>
      </c>
      <c r="I2" s="1">
        <f>IFERROR(VLOOKUP($A2,delibz,2,0)*(Físico!H2),0)</f>
        <v>68522.849999999991</v>
      </c>
      <c r="J2" s="1">
        <f>IFERROR(VLOOKUP($A2,delibz,2,0)*(Físico!I2),0)</f>
        <v>0</v>
      </c>
      <c r="K2" s="1">
        <f>IFERROR(VLOOKUP($A2,delibz,2,0)*(Físico!J2),0)</f>
        <v>1885.9499999999998</v>
      </c>
      <c r="L2" s="1">
        <f>IFERROR(VLOOKUP($A2,delibz,2,0)*(Físico!K2),0)</f>
        <v>1885.9499999999998</v>
      </c>
      <c r="M2" s="1">
        <f>IFERROR(VLOOKUP($A2,delibz,2,0)*(Físico!L2),0)</f>
        <v>6915.15</v>
      </c>
      <c r="N2" s="1">
        <f>IFERROR(VLOOKUP($A2,delibz,2,0)*(Físico!M2),0)</f>
        <v>38347.65</v>
      </c>
      <c r="O2" s="1">
        <f>IFERROR(VLOOKUP($A2,delibz,2,0)*(Físico!N2),0)</f>
        <v>628.65</v>
      </c>
      <c r="P2" s="1">
        <f>IFERROR(VLOOKUP($A2,delibz,2,0)*(Físico!O2),0)</f>
        <v>13830.3</v>
      </c>
      <c r="Q2" s="1">
        <f>IFERROR(VLOOKUP($A2,delibz,2,0)*(Físico!P2),0)</f>
        <v>1257.3</v>
      </c>
      <c r="R2" s="1">
        <f>IFERROR(VLOOKUP($A2,delibz,2,0)*(Físico!Q2),0)</f>
        <v>19488.149999999998</v>
      </c>
      <c r="S2" s="1">
        <f>SUM(C2:R2)</f>
        <v>199282.04999999996</v>
      </c>
    </row>
    <row r="3" spans="1:19" x14ac:dyDescent="0.25">
      <c r="A3">
        <f t="shared" ref="A3:A4" si="0">LEFT(B3,10)*1</f>
        <v>405010184</v>
      </c>
      <c r="B3" t="s">
        <v>2</v>
      </c>
      <c r="C3" s="1">
        <f>IFERROR(VLOOKUP($A3,delibz,2,0)*(Físico!B3),0)</f>
        <v>0</v>
      </c>
      <c r="D3" s="1">
        <f>IFERROR(VLOOKUP($A3,delibz,2,0)*(Físico!C3),0)</f>
        <v>0</v>
      </c>
      <c r="E3" s="1">
        <f>IFERROR(VLOOKUP($A3,delibz,2,0)*(Físico!D3),0)</f>
        <v>0</v>
      </c>
      <c r="F3" s="1">
        <f>IFERROR(VLOOKUP($A3,delibz,2,0)*(Físico!E3),0)</f>
        <v>0</v>
      </c>
      <c r="G3" s="1">
        <f>IFERROR(VLOOKUP($A3,delibz,2,0)*(Físico!F3),0)</f>
        <v>0</v>
      </c>
      <c r="H3" s="1">
        <f>IFERROR(VLOOKUP($A3,delibz,2,0)*(Físico!G3),0)</f>
        <v>8015.28</v>
      </c>
      <c r="I3" s="1">
        <f>IFERROR(VLOOKUP($A3,delibz,2,0)*(Físico!H3),0)</f>
        <v>0</v>
      </c>
      <c r="J3" s="1">
        <f>IFERROR(VLOOKUP($A3,delibz,2,0)*(Físico!I3),0)</f>
        <v>0</v>
      </c>
      <c r="K3" s="1">
        <f>IFERROR(VLOOKUP($A3,delibz,2,0)*(Físico!J3),0)</f>
        <v>0</v>
      </c>
      <c r="L3" s="1">
        <f>IFERROR(VLOOKUP($A3,delibz,2,0)*(Físico!K3),0)</f>
        <v>0</v>
      </c>
      <c r="M3" s="1">
        <f>IFERROR(VLOOKUP($A3,delibz,2,0)*(Físico!L3),0)</f>
        <v>0</v>
      </c>
      <c r="N3" s="1">
        <f>IFERROR(VLOOKUP($A3,delibz,2,0)*(Físico!M3),0)</f>
        <v>0</v>
      </c>
      <c r="O3" s="1">
        <f>IFERROR(VLOOKUP($A3,delibz,2,0)*(Físico!N3),0)</f>
        <v>0</v>
      </c>
      <c r="P3" s="1">
        <f>IFERROR(VLOOKUP($A3,delibz,2,0)*(Físico!O3),0)</f>
        <v>0</v>
      </c>
      <c r="Q3" s="1">
        <f>IFERROR(VLOOKUP($A3,delibz,2,0)*(Físico!P3),0)</f>
        <v>0</v>
      </c>
      <c r="R3" s="1">
        <f>IFERROR(VLOOKUP($A3,delibz,2,0)*(Físico!Q3),0)</f>
        <v>0</v>
      </c>
      <c r="S3" s="1">
        <f t="shared" ref="S3:S5" si="1">SUM(C3:R3)</f>
        <v>8015.28</v>
      </c>
    </row>
    <row r="4" spans="1:19" x14ac:dyDescent="0.25">
      <c r="A4">
        <f t="shared" si="0"/>
        <v>409010154</v>
      </c>
      <c r="B4" t="s">
        <v>3</v>
      </c>
      <c r="C4" s="1">
        <f>IFERROR(VLOOKUP($A4,delibz,2,0)*(Físico!B4),0)</f>
        <v>0</v>
      </c>
      <c r="D4" s="1">
        <f>IFERROR(VLOOKUP($A4,delibz,2,0)*(Físico!C4),0)</f>
        <v>1500</v>
      </c>
      <c r="E4" s="1">
        <f>IFERROR(VLOOKUP($A4,delibz,2,0)*(Físico!D4),0)</f>
        <v>7500</v>
      </c>
      <c r="F4" s="1">
        <f>IFERROR(VLOOKUP($A4,delibz,2,0)*(Físico!E4),0)</f>
        <v>0</v>
      </c>
      <c r="G4" s="1">
        <f>IFERROR(VLOOKUP($A4,delibz,2,0)*(Físico!F4),0)</f>
        <v>3500</v>
      </c>
      <c r="H4" s="1">
        <f>IFERROR(VLOOKUP($A4,delibz,2,0)*(Físico!G4),0)</f>
        <v>0</v>
      </c>
      <c r="I4" s="1">
        <f>IFERROR(VLOOKUP($A4,delibz,2,0)*(Físico!H4),0)</f>
        <v>0</v>
      </c>
      <c r="J4" s="1">
        <f>IFERROR(VLOOKUP($A4,delibz,2,0)*(Físico!I4),0)</f>
        <v>7000</v>
      </c>
      <c r="K4" s="1">
        <f>IFERROR(VLOOKUP($A4,delibz,2,0)*(Físico!J4),0)</f>
        <v>4000</v>
      </c>
      <c r="L4" s="1">
        <f>IFERROR(VLOOKUP($A4,delibz,2,0)*(Físico!K4),0)</f>
        <v>0</v>
      </c>
      <c r="M4" s="1">
        <f>IFERROR(VLOOKUP($A4,delibz,2,0)*(Físico!L4),0)</f>
        <v>0</v>
      </c>
      <c r="N4" s="1">
        <f>IFERROR(VLOOKUP($A4,delibz,2,0)*(Físico!M4),0)</f>
        <v>0</v>
      </c>
      <c r="O4" s="1">
        <f>IFERROR(VLOOKUP($A4,delibz,2,0)*(Físico!N4),0)</f>
        <v>0</v>
      </c>
      <c r="P4" s="1">
        <f>IFERROR(VLOOKUP($A4,delibz,2,0)*(Físico!O4),0)</f>
        <v>0</v>
      </c>
      <c r="Q4" s="1">
        <f>IFERROR(VLOOKUP($A4,delibz,2,0)*(Físico!P4),0)</f>
        <v>0</v>
      </c>
      <c r="R4" s="1">
        <f>IFERROR(VLOOKUP($A4,delibz,2,0)*(Físico!Q4),0)</f>
        <v>0</v>
      </c>
      <c r="S4" s="1">
        <f t="shared" si="1"/>
        <v>23500</v>
      </c>
    </row>
    <row r="5" spans="1:19" x14ac:dyDescent="0.25">
      <c r="B5" t="s">
        <v>4</v>
      </c>
      <c r="C5" s="1">
        <f t="shared" ref="C5:R5" si="2">SUM(C2:C4)</f>
        <v>628.65</v>
      </c>
      <c r="D5" s="1">
        <f t="shared" si="2"/>
        <v>1500</v>
      </c>
      <c r="E5" s="1">
        <f t="shared" si="2"/>
        <v>7500</v>
      </c>
      <c r="F5" s="1">
        <f t="shared" si="2"/>
        <v>25146</v>
      </c>
      <c r="G5" s="1">
        <f t="shared" si="2"/>
        <v>3500</v>
      </c>
      <c r="H5" s="1">
        <f t="shared" si="2"/>
        <v>28760.73</v>
      </c>
      <c r="I5" s="1">
        <f t="shared" si="2"/>
        <v>68522.849999999991</v>
      </c>
      <c r="J5" s="1">
        <f t="shared" si="2"/>
        <v>7000</v>
      </c>
      <c r="K5" s="1">
        <f t="shared" si="2"/>
        <v>5885.95</v>
      </c>
      <c r="L5" s="1">
        <f t="shared" si="2"/>
        <v>1885.9499999999998</v>
      </c>
      <c r="M5" s="1">
        <f t="shared" si="2"/>
        <v>6915.15</v>
      </c>
      <c r="N5" s="1">
        <f t="shared" si="2"/>
        <v>38347.65</v>
      </c>
      <c r="O5" s="1">
        <f t="shared" si="2"/>
        <v>628.65</v>
      </c>
      <c r="P5" s="1">
        <f t="shared" si="2"/>
        <v>13830.3</v>
      </c>
      <c r="Q5" s="1">
        <f t="shared" si="2"/>
        <v>1257.3</v>
      </c>
      <c r="R5" s="1">
        <f t="shared" si="2"/>
        <v>19488.149999999998</v>
      </c>
      <c r="S5" s="1">
        <f>SUM(S2:S4)</f>
        <v>230797.32999999996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29763-F491-44C6-BA4E-C370FD0928F3}">
  <dimension ref="A1:R5"/>
  <sheetViews>
    <sheetView tabSelected="1" topLeftCell="N1" workbookViewId="0">
      <selection activeCell="R5" sqref="B5:R5"/>
    </sheetView>
  </sheetViews>
  <sheetFormatPr defaultRowHeight="15" x14ac:dyDescent="0.25"/>
  <cols>
    <col min="1" max="1" width="11.140625" customWidth="1"/>
    <col min="2" max="2" width="10.5703125" bestFit="1" customWidth="1"/>
    <col min="18" max="18" width="14.28515625" bestFit="1" customWidth="1"/>
  </cols>
  <sheetData>
    <row r="1" spans="1:18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4</v>
      </c>
    </row>
    <row r="2" spans="1:18" x14ac:dyDescent="0.25">
      <c r="A2" t="s">
        <v>1</v>
      </c>
      <c r="B2" s="2">
        <f>Financeiro!B2+Complemento!C2</f>
        <v>838.2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33528</v>
      </c>
      <c r="F2" s="2">
        <f>Financeiro!F2+Complemento!G2</f>
        <v>0</v>
      </c>
      <c r="G2" s="2">
        <f>Financeiro!G2+Complemento!H2</f>
        <v>27660.6</v>
      </c>
      <c r="H2" s="2">
        <f>Financeiro!H2+Complemento!I2</f>
        <v>91363.799999999988</v>
      </c>
      <c r="I2" s="2">
        <f>Financeiro!I2+Complemento!J2</f>
        <v>0</v>
      </c>
      <c r="J2" s="2">
        <f>Financeiro!J2+Complemento!K2</f>
        <v>2514.6</v>
      </c>
      <c r="K2" s="2">
        <f>Financeiro!K2+Complemento!L2</f>
        <v>2514.6</v>
      </c>
      <c r="L2" s="2">
        <f>Financeiro!L2+Complemento!M2</f>
        <v>9220.2000000000007</v>
      </c>
      <c r="M2" s="2">
        <f>Financeiro!M2+Complemento!N2</f>
        <v>51130.2</v>
      </c>
      <c r="N2" s="2">
        <f>Financeiro!N2+Complemento!O2</f>
        <v>838.2</v>
      </c>
      <c r="O2" s="2">
        <f>Financeiro!O2+Complemento!P2</f>
        <v>18440.400000000001</v>
      </c>
      <c r="P2" s="2">
        <f>Financeiro!P2+Complemento!Q2</f>
        <v>1676.4</v>
      </c>
      <c r="Q2" s="2">
        <f>Financeiro!Q2+Complemento!R2</f>
        <v>25984.199999999997</v>
      </c>
      <c r="R2" s="2">
        <f>SUM(B2:Q2)</f>
        <v>265709.40000000002</v>
      </c>
    </row>
    <row r="3" spans="1:18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10687.04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0</v>
      </c>
      <c r="N3" s="2">
        <f>Financeiro!N3+Complemento!O3</f>
        <v>0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 t="shared" ref="R3:R4" si="0">SUM(B3:Q3)</f>
        <v>10687.04</v>
      </c>
    </row>
    <row r="4" spans="1:18" x14ac:dyDescent="0.25">
      <c r="A4" t="s">
        <v>3</v>
      </c>
      <c r="B4" s="2">
        <f>Financeiro!B4+Complemento!C4</f>
        <v>0</v>
      </c>
      <c r="C4" s="2">
        <f>Financeiro!C4+Complemento!D4</f>
        <v>1589.52</v>
      </c>
      <c r="D4" s="2">
        <f>Financeiro!D4+Complemento!E4</f>
        <v>7947.6</v>
      </c>
      <c r="E4" s="2">
        <f>Financeiro!E4+Complemento!F4</f>
        <v>0</v>
      </c>
      <c r="F4" s="2">
        <f>Financeiro!F4+Complemento!G4</f>
        <v>3708.88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7417.76</v>
      </c>
      <c r="J4" s="2">
        <f>Financeiro!J4+Complemento!K4</f>
        <v>4238.72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 t="shared" si="0"/>
        <v>24902.480000000003</v>
      </c>
    </row>
    <row r="5" spans="1:18" x14ac:dyDescent="0.25">
      <c r="A5" t="s">
        <v>4</v>
      </c>
      <c r="B5" s="2">
        <f t="shared" ref="B5:Q5" si="1">SUM(B2:B4)</f>
        <v>838.2</v>
      </c>
      <c r="C5" s="2">
        <f t="shared" si="1"/>
        <v>1589.52</v>
      </c>
      <c r="D5" s="2">
        <f t="shared" si="1"/>
        <v>7947.6</v>
      </c>
      <c r="E5" s="2">
        <f t="shared" si="1"/>
        <v>33528</v>
      </c>
      <c r="F5" s="2">
        <f t="shared" si="1"/>
        <v>3708.88</v>
      </c>
      <c r="G5" s="2">
        <f t="shared" si="1"/>
        <v>38347.64</v>
      </c>
      <c r="H5" s="2">
        <f t="shared" si="1"/>
        <v>91363.799999999988</v>
      </c>
      <c r="I5" s="2">
        <f t="shared" si="1"/>
        <v>7417.76</v>
      </c>
      <c r="J5" s="2">
        <f t="shared" si="1"/>
        <v>6753.32</v>
      </c>
      <c r="K5" s="2">
        <f t="shared" si="1"/>
        <v>2514.6</v>
      </c>
      <c r="L5" s="2">
        <f t="shared" si="1"/>
        <v>9220.2000000000007</v>
      </c>
      <c r="M5" s="2">
        <f t="shared" si="1"/>
        <v>51130.2</v>
      </c>
      <c r="N5" s="2">
        <f t="shared" si="1"/>
        <v>838.2</v>
      </c>
      <c r="O5" s="2">
        <f t="shared" si="1"/>
        <v>18440.400000000001</v>
      </c>
      <c r="P5" s="2">
        <f t="shared" si="1"/>
        <v>1676.4</v>
      </c>
      <c r="Q5" s="2">
        <f t="shared" si="1"/>
        <v>25984.199999999997</v>
      </c>
      <c r="R5" s="2">
        <f>SUM(R2:R4)</f>
        <v>301298.92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Delib</vt:lpstr>
      <vt:lpstr>Físico</vt:lpstr>
      <vt:lpstr>Financeiro</vt:lpstr>
      <vt:lpstr>Complemento</vt:lpstr>
      <vt:lpstr>Total</vt:lpstr>
      <vt:lpstr>delibz</vt:lpstr>
      <vt:lpstr>deliz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2026-06-11T14:57:32Z</dcterms:created>
  <dcterms:modified xsi:type="dcterms:W3CDTF">2026-06-11T16:16:17Z</dcterms:modified>
</cp:coreProperties>
</file>