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72.20.20.67\dfs\SAS\DAES\GEMAS\CAMPANHA CIRURGIAS ELETIVAS\TABELA CATARINENSE 2026\Maio 2026\"/>
    </mc:Choice>
  </mc:AlternateContent>
  <xr:revisionPtr revIDLastSave="0" documentId="8_{B4537AA1-A2AD-4C50-B5A3-C0B597091E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SCONTO FAE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I21" i="1" l="1"/>
  <c r="CI37" i="1"/>
  <c r="CH46" i="1"/>
  <c r="CF46" i="1"/>
  <c r="CE46" i="1"/>
  <c r="CD46" i="1"/>
  <c r="CC46" i="1"/>
  <c r="CB46" i="1"/>
  <c r="BO46" i="1"/>
  <c r="BM46" i="1"/>
  <c r="BJ46" i="1"/>
  <c r="BH46" i="1"/>
  <c r="BF46" i="1"/>
  <c r="BD46" i="1"/>
  <c r="BB46" i="1"/>
  <c r="AZ46" i="1"/>
  <c r="AX46" i="1"/>
  <c r="AV46" i="1"/>
  <c r="AT46" i="1"/>
  <c r="AR46" i="1"/>
  <c r="AP46" i="1"/>
  <c r="AN46" i="1"/>
  <c r="AL46" i="1"/>
  <c r="AJ46" i="1"/>
  <c r="AH46" i="1"/>
  <c r="AF46" i="1"/>
  <c r="AD46" i="1"/>
  <c r="AA46" i="1"/>
  <c r="Y46" i="1"/>
  <c r="W46" i="1"/>
  <c r="U46" i="1"/>
  <c r="Q46" i="1"/>
  <c r="N46" i="1"/>
  <c r="L46" i="1"/>
  <c r="J46" i="1"/>
  <c r="H46" i="1"/>
  <c r="F46" i="1"/>
  <c r="D46" i="1"/>
  <c r="B46" i="1"/>
  <c r="BQ45" i="1"/>
  <c r="BL45" i="1"/>
  <c r="AC45" i="1"/>
  <c r="P45" i="1"/>
  <c r="BQ44" i="1"/>
  <c r="BL44" i="1"/>
  <c r="BZ44" i="1" s="1"/>
  <c r="CI44" i="1" s="1"/>
  <c r="AC44" i="1"/>
  <c r="P44" i="1"/>
  <c r="BQ43" i="1"/>
  <c r="BL43" i="1"/>
  <c r="AC43" i="1"/>
  <c r="P43" i="1"/>
  <c r="CG42" i="1"/>
  <c r="BQ42" i="1"/>
  <c r="BL42" i="1"/>
  <c r="AC42" i="1"/>
  <c r="P42" i="1"/>
  <c r="BQ41" i="1"/>
  <c r="BL41" i="1"/>
  <c r="AC41" i="1"/>
  <c r="P41" i="1"/>
  <c r="BQ40" i="1"/>
  <c r="BL40" i="1"/>
  <c r="BZ40" i="1" s="1"/>
  <c r="CI40" i="1" s="1"/>
  <c r="AC40" i="1"/>
  <c r="P40" i="1"/>
  <c r="BQ39" i="1"/>
  <c r="BL39" i="1"/>
  <c r="AC39" i="1"/>
  <c r="P39" i="1"/>
  <c r="CG38" i="1"/>
  <c r="BQ38" i="1"/>
  <c r="BL38" i="1"/>
  <c r="AC38" i="1"/>
  <c r="P38" i="1"/>
  <c r="BQ37" i="1"/>
  <c r="BL37" i="1"/>
  <c r="BZ37" i="1" s="1"/>
  <c r="AC37" i="1"/>
  <c r="P37" i="1"/>
  <c r="BQ36" i="1"/>
  <c r="BL36" i="1"/>
  <c r="AC36" i="1"/>
  <c r="P36" i="1"/>
  <c r="BQ35" i="1"/>
  <c r="BL35" i="1"/>
  <c r="S35" i="1"/>
  <c r="AC35" i="1" s="1"/>
  <c r="P35" i="1"/>
  <c r="BQ34" i="1"/>
  <c r="BL34" i="1"/>
  <c r="AC34" i="1"/>
  <c r="P34" i="1"/>
  <c r="BQ33" i="1"/>
  <c r="BL33" i="1"/>
  <c r="AC33" i="1"/>
  <c r="P33" i="1"/>
  <c r="BQ32" i="1"/>
  <c r="BL32" i="1"/>
  <c r="AC32" i="1"/>
  <c r="P32" i="1"/>
  <c r="BX31" i="1"/>
  <c r="BR31" i="1"/>
  <c r="BQ31" i="1"/>
  <c r="BL31" i="1"/>
  <c r="AC31" i="1"/>
  <c r="P31" i="1"/>
  <c r="BT30" i="1"/>
  <c r="BT46" i="1" s="1"/>
  <c r="BT48" i="1" s="1"/>
  <c r="BT49" i="1" s="1"/>
  <c r="BQ30" i="1"/>
  <c r="BL30" i="1"/>
  <c r="AC30" i="1"/>
  <c r="P30" i="1"/>
  <c r="BZ30" i="1" s="1"/>
  <c r="CI30" i="1" s="1"/>
  <c r="CG29" i="1"/>
  <c r="BX29" i="1"/>
  <c r="BQ29" i="1"/>
  <c r="BL29" i="1"/>
  <c r="AC29" i="1"/>
  <c r="BZ29" i="1" s="1"/>
  <c r="CI29" i="1" s="1"/>
  <c r="P29" i="1"/>
  <c r="BQ28" i="1"/>
  <c r="BL28" i="1"/>
  <c r="AC28" i="1"/>
  <c r="P28" i="1"/>
  <c r="CG27" i="1"/>
  <c r="BX27" i="1"/>
  <c r="BQ27" i="1"/>
  <c r="BL27" i="1"/>
  <c r="AC27" i="1"/>
  <c r="P27" i="1"/>
  <c r="BQ26" i="1"/>
  <c r="BL26" i="1"/>
  <c r="BZ26" i="1" s="1"/>
  <c r="CI26" i="1" s="1"/>
  <c r="AC26" i="1"/>
  <c r="P26" i="1"/>
  <c r="CG25" i="1"/>
  <c r="BX25" i="1"/>
  <c r="BQ25" i="1"/>
  <c r="BL25" i="1"/>
  <c r="S25" i="1"/>
  <c r="AC25" i="1" s="1"/>
  <c r="P25" i="1"/>
  <c r="CG24" i="1"/>
  <c r="BX24" i="1"/>
  <c r="BR24" i="1"/>
  <c r="BR46" i="1" s="1"/>
  <c r="BQ24" i="1"/>
  <c r="BL24" i="1"/>
  <c r="AC24" i="1"/>
  <c r="P24" i="1"/>
  <c r="BQ23" i="1"/>
  <c r="BL23" i="1"/>
  <c r="AC23" i="1"/>
  <c r="P23" i="1"/>
  <c r="CG22" i="1"/>
  <c r="BX22" i="1"/>
  <c r="BQ22" i="1"/>
  <c r="BL22" i="1"/>
  <c r="AC22" i="1"/>
  <c r="P22" i="1"/>
  <c r="BV21" i="1"/>
  <c r="BQ21" i="1"/>
  <c r="BL21" i="1"/>
  <c r="AC21" i="1"/>
  <c r="P21" i="1"/>
  <c r="BZ20" i="1"/>
  <c r="CI20" i="1" s="1"/>
  <c r="BQ19" i="1"/>
  <c r="BL19" i="1"/>
  <c r="AC19" i="1"/>
  <c r="P19" i="1"/>
  <c r="CG18" i="1"/>
  <c r="BX18" i="1"/>
  <c r="BQ18" i="1"/>
  <c r="BL18" i="1"/>
  <c r="BZ18" i="1" s="1"/>
  <c r="CI18" i="1" s="1"/>
  <c r="AC18" i="1"/>
  <c r="P18" i="1"/>
  <c r="BX17" i="1"/>
  <c r="BQ17" i="1"/>
  <c r="BL17" i="1"/>
  <c r="AC17" i="1"/>
  <c r="P17" i="1"/>
  <c r="BV16" i="1"/>
  <c r="BV46" i="1" s="1"/>
  <c r="BQ16" i="1"/>
  <c r="BL16" i="1"/>
  <c r="AC16" i="1"/>
  <c r="P16" i="1"/>
  <c r="CG15" i="1"/>
  <c r="BX15" i="1"/>
  <c r="BQ15" i="1"/>
  <c r="BL15" i="1"/>
  <c r="BZ15" i="1" s="1"/>
  <c r="CI15" i="1" s="1"/>
  <c r="AC15" i="1"/>
  <c r="P15" i="1"/>
  <c r="CG14" i="1"/>
  <c r="BX14" i="1"/>
  <c r="BQ14" i="1"/>
  <c r="BL14" i="1"/>
  <c r="BZ14" i="1" s="1"/>
  <c r="CI14" i="1" s="1"/>
  <c r="AC14" i="1"/>
  <c r="P14" i="1"/>
  <c r="CG13" i="1"/>
  <c r="BQ13" i="1"/>
  <c r="BL13" i="1"/>
  <c r="BZ13" i="1" s="1"/>
  <c r="CI13" i="1" s="1"/>
  <c r="AC13" i="1"/>
  <c r="P13" i="1"/>
  <c r="BZ12" i="1"/>
  <c r="CI12" i="1" s="1"/>
  <c r="BQ12" i="1"/>
  <c r="BL12" i="1"/>
  <c r="AC12" i="1"/>
  <c r="P12" i="1"/>
  <c r="BZ22" i="1" l="1"/>
  <c r="CI22" i="1" s="1"/>
  <c r="BZ39" i="1"/>
  <c r="CI39" i="1" s="1"/>
  <c r="BZ41" i="1"/>
  <c r="CI41" i="1" s="1"/>
  <c r="BZ28" i="1"/>
  <c r="CI28" i="1" s="1"/>
  <c r="BX46" i="1"/>
  <c r="BZ17" i="1"/>
  <c r="CI17" i="1" s="1"/>
  <c r="BZ24" i="1"/>
  <c r="CI24" i="1" s="1"/>
  <c r="BZ31" i="1"/>
  <c r="CI31" i="1" s="1"/>
  <c r="CI46" i="1" s="1"/>
  <c r="BZ32" i="1"/>
  <c r="CI32" i="1" s="1"/>
  <c r="BZ34" i="1"/>
  <c r="CI34" i="1" s="1"/>
  <c r="BZ25" i="1"/>
  <c r="CI25" i="1" s="1"/>
  <c r="BZ45" i="1"/>
  <c r="CI45" i="1" s="1"/>
  <c r="BZ21" i="1"/>
  <c r="BZ27" i="1"/>
  <c r="CI27" i="1" s="1"/>
  <c r="BZ36" i="1"/>
  <c r="CI36" i="1" s="1"/>
  <c r="BZ38" i="1"/>
  <c r="CI38" i="1" s="1"/>
  <c r="BZ43" i="1"/>
  <c r="CI43" i="1" s="1"/>
  <c r="AC46" i="1"/>
  <c r="BZ42" i="1"/>
  <c r="CI42" i="1" s="1"/>
  <c r="BZ35" i="1"/>
  <c r="CI35" i="1" s="1"/>
  <c r="CG46" i="1"/>
  <c r="BZ16" i="1"/>
  <c r="CI16" i="1" s="1"/>
  <c r="BZ19" i="1"/>
  <c r="BL46" i="1"/>
  <c r="BZ46" i="1" s="1"/>
  <c r="BQ46" i="1"/>
  <c r="P46" i="1"/>
  <c r="P55" i="1" s="1"/>
  <c r="BZ23" i="1"/>
  <c r="CI23" i="1" s="1"/>
  <c r="BZ33" i="1"/>
  <c r="CI33" i="1" s="1"/>
  <c r="S46" i="1"/>
</calcChain>
</file>

<file path=xl/sharedStrings.xml><?xml version="1.0" encoding="utf-8"?>
<sst xmlns="http://schemas.openxmlformats.org/spreadsheetml/2006/main" count="183" uniqueCount="77">
  <si>
    <t>ESTADO DE SANTA CATARINA</t>
  </si>
  <si>
    <t>DESCONTO Produção ABRIL</t>
  </si>
  <si>
    <t>SALDO A DESCONTAR JUNHO</t>
  </si>
  <si>
    <t>COMPETÊNCIA</t>
  </si>
  <si>
    <t>BALNEARIO CAMBORIU</t>
  </si>
  <si>
    <t>SECRETARIA DE ESTADO DA SAÚDE</t>
  </si>
  <si>
    <t>BIGUAÇU</t>
  </si>
  <si>
    <t>BLUMENAU</t>
  </si>
  <si>
    <t>SUPERINTENDÊNCIA DE ATENÇÃO A SAÚDE</t>
  </si>
  <si>
    <t>BRUSQUE</t>
  </si>
  <si>
    <t>CAMBORIU</t>
  </si>
  <si>
    <t>DIRETORIA DE ATENÇÃO ESPECIALIZADA</t>
  </si>
  <si>
    <t>CANOINHAS</t>
  </si>
  <si>
    <t>CONCORDIA</t>
  </si>
  <si>
    <t>GERÊNCIA DE MONITORAMENTO E AVALIAÇÃO EM SAÚDE</t>
  </si>
  <si>
    <t>CRICIÚMA</t>
  </si>
  <si>
    <t>FLORIANÓPOLIS</t>
  </si>
  <si>
    <t>GASPAR</t>
  </si>
  <si>
    <t>GUARAMIRIM</t>
  </si>
  <si>
    <t>REPASSE FAEC  - REDUÇÃO DE FILAS E PROGRAMA AGORA TEM ESPECIALISTAS/COMPONENTE CIÚRGICO AOS MUNICÍPIOS DEZ/2025 A JULHO/2026</t>
  </si>
  <si>
    <t>INDAIAL</t>
  </si>
  <si>
    <t>ITAJAI</t>
  </si>
  <si>
    <t>ITAPEMA</t>
  </si>
  <si>
    <t>JARAGUA DO SUL</t>
  </si>
  <si>
    <t>JOINVILLE</t>
  </si>
  <si>
    <t>LAGES</t>
  </si>
  <si>
    <t>LAGUNA</t>
  </si>
  <si>
    <t>LUIZ ALVES</t>
  </si>
  <si>
    <t>MASSARANDUBA</t>
  </si>
  <si>
    <t>NAVEGANTES</t>
  </si>
  <si>
    <t>NOVA TRENTO</t>
  </si>
  <si>
    <t>ORLEANS</t>
  </si>
  <si>
    <t>Descontos realizados</t>
  </si>
  <si>
    <t>PALHOCA</t>
  </si>
  <si>
    <t>DATA REPASSE 30/12/2025</t>
  </si>
  <si>
    <t>QUILOMBO</t>
  </si>
  <si>
    <t>RIO DO SUL</t>
  </si>
  <si>
    <t>TOTAL REPASSE 30/12/2025</t>
  </si>
  <si>
    <t>DATA REPASSE 29/12/2025</t>
  </si>
  <si>
    <t>RIO NEGRINHO</t>
  </si>
  <si>
    <t>SÃO FRANCISCO DO SUL</t>
  </si>
  <si>
    <t>TOTAL REPASSE 29/12/2025</t>
  </si>
  <si>
    <t>SANTO AMARO DA IMPERATRIZ</t>
  </si>
  <si>
    <t>SÃO BENTO DO SUL</t>
  </si>
  <si>
    <t>SÃO JOÃO BATISTA</t>
  </si>
  <si>
    <t>SEARA</t>
  </si>
  <si>
    <t>DATA REPASSE 13/03/2026</t>
  </si>
  <si>
    <t>URUSSANGA</t>
  </si>
  <si>
    <t>TOTAL DO REPASSE 13/03/2026</t>
  </si>
  <si>
    <t>DATA REPASSE 01/04/2026</t>
  </si>
  <si>
    <t>TOTAL DO REPASSE 01/04/2026</t>
  </si>
  <si>
    <t>DATA REPASSE 13 e 14/05/2026</t>
  </si>
  <si>
    <t>DATA REPASSE 03/06/2026</t>
  </si>
  <si>
    <t>DATA REPASSE 02/07/2026</t>
  </si>
  <si>
    <t>DATA REPASSE 10/07/2026</t>
  </si>
  <si>
    <t>TOTAL RECEBIDO FAEC</t>
  </si>
  <si>
    <t>Produção Novembro</t>
  </si>
  <si>
    <t>Produção Dezembro</t>
  </si>
  <si>
    <t>Produção JANEIRO</t>
  </si>
  <si>
    <t>Produção FEVEREIRO</t>
  </si>
  <si>
    <t>DESCONTO Produção MARÇO</t>
  </si>
  <si>
    <t>DESCONTO Produção MAIO</t>
  </si>
  <si>
    <t>MUNICÍPIO</t>
  </si>
  <si>
    <t>VALOR</t>
  </si>
  <si>
    <t>CUSTEIO PATE- COMPONENTE CIRÚRGICO</t>
  </si>
  <si>
    <t>CUSTEIO PATE- COMPONENTE CIRÚRGICO/MUTIRÃO</t>
  </si>
  <si>
    <t>-</t>
  </si>
  <si>
    <t>JAN E FEV/26</t>
  </si>
  <si>
    <t>JAN, FEV, MAR/26</t>
  </si>
  <si>
    <t>nov/2025, DEZ/25 e mar/26</t>
  </si>
  <si>
    <t>DIONISIO CERQUEIRA</t>
  </si>
  <si>
    <t>dez/25, jun/25 e jul/2025</t>
  </si>
  <si>
    <t>jan e fev/2026</t>
  </si>
  <si>
    <t>MAI, JUN/25-FEV/26</t>
  </si>
  <si>
    <t>JAN E MAR/26</t>
  </si>
  <si>
    <t>FEV E MAR/26</t>
  </si>
  <si>
    <t>fev/março/2026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</si>
</sst>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R$ -416]#,##0.00"/>
    <numFmt numFmtId="165" formatCode="mmm/d"/>
    <numFmt numFmtId="166" formatCode="d/m/yyyy"/>
    <numFmt numFmtId="167" formatCode="mmmm/yyyy"/>
    <numFmt numFmtId="168" formatCode="mmm/yyyy"/>
    <numFmt numFmtId="169" formatCode="_([$R$ -416]* #,##0.00_);_([$R$ -416]* \(#,##0.00\);_([$R$ -416]* &quot;-&quot;??_);_(@_)"/>
  </numFmts>
  <fonts count="1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  <scheme val="minor"/>
    </font>
    <font>
      <sz val="11"/>
      <color rgb="FF000000"/>
      <name val="&quot;Aptos Narrow&quot;"/>
    </font>
    <font>
      <b/>
      <sz val="9"/>
      <color theme="1"/>
      <name val="Arial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D9D9"/>
      </patternFill>
    </fill>
    <fill>
      <patternFill patternType="solid">
        <fgColor theme="0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1" fillId="0" borderId="0" xfId="0" applyFont="1"/>
    <xf numFmtId="0" fontId="1" fillId="2" borderId="0" xfId="0" applyFont="1" applyFill="1"/>
    <xf numFmtId="164" fontId="1" fillId="0" borderId="0" xfId="0" applyNumberFormat="1" applyFont="1"/>
    <xf numFmtId="0" fontId="2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6" xfId="0" applyFont="1" applyBorder="1"/>
    <xf numFmtId="0" fontId="4" fillId="0" borderId="6" xfId="0" applyFont="1" applyBorder="1"/>
    <xf numFmtId="164" fontId="1" fillId="2" borderId="6" xfId="0" applyNumberFormat="1" applyFont="1" applyFill="1" applyBorder="1"/>
    <xf numFmtId="164" fontId="1" fillId="0" borderId="6" xfId="0" applyNumberFormat="1" applyFont="1" applyBorder="1"/>
    <xf numFmtId="0" fontId="6" fillId="0" borderId="6" xfId="0" applyFont="1" applyBorder="1"/>
    <xf numFmtId="164" fontId="2" fillId="2" borderId="6" xfId="0" applyNumberFormat="1" applyFont="1" applyFill="1" applyBorder="1"/>
    <xf numFmtId="0" fontId="2" fillId="0" borderId="0" xfId="0" applyFont="1"/>
    <xf numFmtId="0" fontId="1" fillId="0" borderId="7" xfId="0" applyFont="1" applyBorder="1"/>
    <xf numFmtId="0" fontId="1" fillId="2" borderId="7" xfId="0" applyFont="1" applyFill="1" applyBorder="1"/>
    <xf numFmtId="0" fontId="2" fillId="0" borderId="7" xfId="0" applyFont="1" applyBorder="1" applyAlignment="1">
      <alignment horizontal="center"/>
    </xf>
    <xf numFmtId="0" fontId="6" fillId="2" borderId="6" xfId="0" applyFont="1" applyFill="1" applyBorder="1"/>
    <xf numFmtId="14" fontId="2" fillId="0" borderId="6" xfId="0" applyNumberFormat="1" applyFont="1" applyBorder="1"/>
    <xf numFmtId="0" fontId="2" fillId="0" borderId="6" xfId="0" applyFont="1" applyBorder="1"/>
    <xf numFmtId="164" fontId="2" fillId="0" borderId="0" xfId="0" applyNumberFormat="1" applyFont="1"/>
    <xf numFmtId="164" fontId="2" fillId="3" borderId="6" xfId="0" applyNumberFormat="1" applyFont="1" applyFill="1" applyBorder="1"/>
    <xf numFmtId="0" fontId="2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64" fontId="4" fillId="0" borderId="6" xfId="0" applyNumberFormat="1" applyFont="1" applyBorder="1"/>
    <xf numFmtId="167" fontId="1" fillId="0" borderId="6" xfId="0" applyNumberFormat="1" applyFont="1" applyBorder="1"/>
    <xf numFmtId="164" fontId="2" fillId="3" borderId="6" xfId="0" applyNumberFormat="1" applyFont="1" applyFill="1" applyBorder="1" applyAlignment="1">
      <alignment horizontal="center"/>
    </xf>
    <xf numFmtId="168" fontId="1" fillId="0" borderId="6" xfId="0" applyNumberFormat="1" applyFont="1" applyBorder="1"/>
    <xf numFmtId="164" fontId="1" fillId="3" borderId="6" xfId="0" applyNumberFormat="1" applyFont="1" applyFill="1" applyBorder="1"/>
    <xf numFmtId="164" fontId="2" fillId="3" borderId="8" xfId="0" applyNumberFormat="1" applyFont="1" applyFill="1" applyBorder="1" applyAlignment="1">
      <alignment horizontal="center"/>
    </xf>
    <xf numFmtId="164" fontId="1" fillId="0" borderId="8" xfId="0" applyNumberFormat="1" applyFont="1" applyBorder="1"/>
    <xf numFmtId="164" fontId="2" fillId="2" borderId="8" xfId="0" applyNumberFormat="1" applyFont="1" applyFill="1" applyBorder="1" applyAlignment="1">
      <alignment horizontal="center"/>
    </xf>
    <xf numFmtId="164" fontId="1" fillId="2" borderId="10" xfId="0" applyNumberFormat="1" applyFont="1" applyFill="1" applyBorder="1"/>
    <xf numFmtId="165" fontId="1" fillId="2" borderId="10" xfId="0" applyNumberFormat="1" applyFont="1" applyFill="1" applyBorder="1"/>
    <xf numFmtId="4" fontId="1" fillId="3" borderId="6" xfId="0" applyNumberFormat="1" applyFont="1" applyFill="1" applyBorder="1"/>
    <xf numFmtId="0" fontId="4" fillId="2" borderId="6" xfId="0" applyFont="1" applyFill="1" applyBorder="1"/>
    <xf numFmtId="164" fontId="4" fillId="2" borderId="6" xfId="0" applyNumberFormat="1" applyFont="1" applyFill="1" applyBorder="1"/>
    <xf numFmtId="167" fontId="1" fillId="2" borderId="6" xfId="0" applyNumberFormat="1" applyFont="1" applyFill="1" applyBorder="1"/>
    <xf numFmtId="168" fontId="1" fillId="2" borderId="6" xfId="0" applyNumberFormat="1" applyFont="1" applyFill="1" applyBorder="1"/>
    <xf numFmtId="164" fontId="1" fillId="2" borderId="8" xfId="0" applyNumberFormat="1" applyFont="1" applyFill="1" applyBorder="1"/>
    <xf numFmtId="0" fontId="1" fillId="2" borderId="10" xfId="0" applyFont="1" applyFill="1" applyBorder="1"/>
    <xf numFmtId="167" fontId="1" fillId="2" borderId="10" xfId="0" applyNumberFormat="1" applyFont="1" applyFill="1" applyBorder="1"/>
    <xf numFmtId="164" fontId="2" fillId="2" borderId="6" xfId="0" applyNumberFormat="1" applyFont="1" applyFill="1" applyBorder="1" applyAlignment="1">
      <alignment horizontal="center"/>
    </xf>
    <xf numFmtId="164" fontId="1" fillId="2" borderId="8" xfId="0" applyNumberFormat="1" applyFont="1" applyFill="1" applyBorder="1" applyAlignment="1">
      <alignment horizontal="center"/>
    </xf>
    <xf numFmtId="4" fontId="8" fillId="2" borderId="6" xfId="0" applyNumberFormat="1" applyFont="1" applyFill="1" applyBorder="1"/>
    <xf numFmtId="4" fontId="8" fillId="3" borderId="6" xfId="0" applyNumberFormat="1" applyFont="1" applyFill="1" applyBorder="1"/>
    <xf numFmtId="4" fontId="1" fillId="2" borderId="6" xfId="0" applyNumberFormat="1" applyFont="1" applyFill="1" applyBorder="1"/>
    <xf numFmtId="169" fontId="8" fillId="3" borderId="6" xfId="0" applyNumberFormat="1" applyFont="1" applyFill="1" applyBorder="1"/>
    <xf numFmtId="164" fontId="2" fillId="0" borderId="6" xfId="0" applyNumberFormat="1" applyFont="1" applyBorder="1"/>
    <xf numFmtId="164" fontId="2" fillId="3" borderId="0" xfId="0" applyNumberFormat="1" applyFont="1" applyFill="1" applyAlignment="1">
      <alignment horizontal="center"/>
    </xf>
    <xf numFmtId="164" fontId="2" fillId="2" borderId="0" xfId="0" applyNumberFormat="1" applyFont="1" applyFill="1"/>
    <xf numFmtId="168" fontId="2" fillId="0" borderId="6" xfId="0" applyNumberFormat="1" applyFont="1" applyBorder="1"/>
    <xf numFmtId="164" fontId="2" fillId="3" borderId="0" xfId="0" applyNumberFormat="1" applyFont="1" applyFill="1"/>
    <xf numFmtId="168" fontId="2" fillId="0" borderId="0" xfId="0" applyNumberFormat="1" applyFont="1"/>
    <xf numFmtId="0" fontId="2" fillId="2" borderId="0" xfId="0" applyFont="1" applyFill="1"/>
    <xf numFmtId="164" fontId="2" fillId="0" borderId="10" xfId="0" applyNumberFormat="1" applyFont="1" applyBorder="1"/>
    <xf numFmtId="164" fontId="2" fillId="0" borderId="1" xfId="0" applyNumberFormat="1" applyFont="1" applyBorder="1"/>
    <xf numFmtId="164" fontId="2" fillId="0" borderId="12" xfId="0" applyNumberFormat="1" applyFont="1" applyBorder="1"/>
    <xf numFmtId="0" fontId="1" fillId="0" borderId="1" xfId="0" applyFont="1" applyBorder="1"/>
    <xf numFmtId="0" fontId="4" fillId="0" borderId="0" xfId="0" applyFont="1"/>
    <xf numFmtId="167" fontId="1" fillId="0" borderId="0" xfId="0" applyNumberFormat="1" applyFont="1"/>
    <xf numFmtId="0" fontId="6" fillId="0" borderId="0" xfId="0" applyFont="1"/>
    <xf numFmtId="4" fontId="1" fillId="0" borderId="0" xfId="0" applyNumberFormat="1" applyFont="1"/>
    <xf numFmtId="0" fontId="4" fillId="4" borderId="6" xfId="0" applyFont="1" applyFill="1" applyBorder="1"/>
    <xf numFmtId="164" fontId="4" fillId="4" borderId="6" xfId="0" applyNumberFormat="1" applyFont="1" applyFill="1" applyBorder="1"/>
    <xf numFmtId="167" fontId="1" fillId="4" borderId="6" xfId="0" applyNumberFormat="1" applyFont="1" applyFill="1" applyBorder="1"/>
    <xf numFmtId="164" fontId="2" fillId="4" borderId="6" xfId="0" applyNumberFormat="1" applyFont="1" applyFill="1" applyBorder="1" applyAlignment="1">
      <alignment horizontal="center"/>
    </xf>
    <xf numFmtId="164" fontId="1" fillId="4" borderId="6" xfId="0" applyNumberFormat="1" applyFont="1" applyFill="1" applyBorder="1"/>
    <xf numFmtId="168" fontId="1" fillId="4" borderId="6" xfId="0" applyNumberFormat="1" applyFont="1" applyFill="1" applyBorder="1"/>
    <xf numFmtId="164" fontId="1" fillId="4" borderId="8" xfId="0" applyNumberFormat="1" applyFont="1" applyFill="1" applyBorder="1" applyAlignment="1">
      <alignment horizontal="center"/>
    </xf>
    <xf numFmtId="164" fontId="1" fillId="4" borderId="8" xfId="0" applyNumberFormat="1" applyFont="1" applyFill="1" applyBorder="1"/>
    <xf numFmtId="164" fontId="2" fillId="4" borderId="8" xfId="0" applyNumberFormat="1" applyFont="1" applyFill="1" applyBorder="1" applyAlignment="1">
      <alignment horizontal="center"/>
    </xf>
    <xf numFmtId="164" fontId="1" fillId="4" borderId="10" xfId="0" applyNumberFormat="1" applyFont="1" applyFill="1" applyBorder="1"/>
    <xf numFmtId="0" fontId="1" fillId="4" borderId="10" xfId="0" applyFont="1" applyFill="1" applyBorder="1"/>
    <xf numFmtId="0" fontId="0" fillId="5" borderId="0" xfId="0" applyFill="1"/>
    <xf numFmtId="164" fontId="2" fillId="4" borderId="6" xfId="0" applyNumberFormat="1" applyFont="1" applyFill="1" applyBorder="1"/>
    <xf numFmtId="0" fontId="4" fillId="5" borderId="6" xfId="0" applyFont="1" applyFill="1" applyBorder="1"/>
    <xf numFmtId="164" fontId="4" fillId="5" borderId="6" xfId="0" applyNumberFormat="1" applyFont="1" applyFill="1" applyBorder="1"/>
    <xf numFmtId="167" fontId="1" fillId="5" borderId="6" xfId="0" applyNumberFormat="1" applyFont="1" applyFill="1" applyBorder="1"/>
    <xf numFmtId="164" fontId="2" fillId="6" borderId="6" xfId="0" applyNumberFormat="1" applyFont="1" applyFill="1" applyBorder="1" applyAlignment="1">
      <alignment horizontal="center"/>
    </xf>
    <xf numFmtId="164" fontId="1" fillId="7" borderId="6" xfId="0" applyNumberFormat="1" applyFont="1" applyFill="1" applyBorder="1"/>
    <xf numFmtId="168" fontId="1" fillId="5" borderId="6" xfId="0" applyNumberFormat="1" applyFont="1" applyFill="1" applyBorder="1"/>
    <xf numFmtId="164" fontId="1" fillId="6" borderId="6" xfId="0" applyNumberFormat="1" applyFont="1" applyFill="1" applyBorder="1"/>
    <xf numFmtId="164" fontId="2" fillId="6" borderId="8" xfId="0" applyNumberFormat="1" applyFont="1" applyFill="1" applyBorder="1" applyAlignment="1">
      <alignment horizontal="center"/>
    </xf>
    <xf numFmtId="164" fontId="1" fillId="5" borderId="8" xfId="0" applyNumberFormat="1" applyFont="1" applyFill="1" applyBorder="1"/>
    <xf numFmtId="164" fontId="1" fillId="5" borderId="6" xfId="0" applyNumberFormat="1" applyFont="1" applyFill="1" applyBorder="1"/>
    <xf numFmtId="164" fontId="2" fillId="7" borderId="8" xfId="0" applyNumberFormat="1" applyFont="1" applyFill="1" applyBorder="1" applyAlignment="1">
      <alignment horizontal="center"/>
    </xf>
    <xf numFmtId="164" fontId="1" fillId="7" borderId="10" xfId="0" applyNumberFormat="1" applyFont="1" applyFill="1" applyBorder="1"/>
    <xf numFmtId="164" fontId="5" fillId="7" borderId="6" xfId="0" applyNumberFormat="1" applyFont="1" applyFill="1" applyBorder="1"/>
    <xf numFmtId="0" fontId="6" fillId="5" borderId="6" xfId="0" applyFont="1" applyFill="1" applyBorder="1"/>
    <xf numFmtId="168" fontId="1" fillId="7" borderId="10" xfId="0" applyNumberFormat="1" applyFont="1" applyFill="1" applyBorder="1"/>
    <xf numFmtId="164" fontId="2" fillId="7" borderId="6" xfId="0" applyNumberFormat="1" applyFont="1" applyFill="1" applyBorder="1"/>
    <xf numFmtId="0" fontId="1" fillId="4" borderId="0" xfId="0" applyFont="1" applyFill="1"/>
    <xf numFmtId="165" fontId="1" fillId="7" borderId="10" xfId="0" applyNumberFormat="1" applyFont="1" applyFill="1" applyBorder="1"/>
    <xf numFmtId="4" fontId="1" fillId="6" borderId="6" xfId="0" applyNumberFormat="1" applyFont="1" applyFill="1" applyBorder="1"/>
    <xf numFmtId="0" fontId="4" fillId="7" borderId="6" xfId="0" applyFont="1" applyFill="1" applyBorder="1"/>
    <xf numFmtId="164" fontId="4" fillId="7" borderId="6" xfId="0" applyNumberFormat="1" applyFont="1" applyFill="1" applyBorder="1"/>
    <xf numFmtId="167" fontId="1" fillId="7" borderId="6" xfId="0" applyNumberFormat="1" applyFont="1" applyFill="1" applyBorder="1"/>
    <xf numFmtId="0" fontId="2" fillId="7" borderId="6" xfId="0" applyFont="1" applyFill="1" applyBorder="1" applyAlignment="1">
      <alignment horizontal="center"/>
    </xf>
    <xf numFmtId="168" fontId="1" fillId="7" borderId="6" xfId="0" applyNumberFormat="1" applyFont="1" applyFill="1" applyBorder="1"/>
    <xf numFmtId="164" fontId="1" fillId="7" borderId="8" xfId="0" applyNumberFormat="1" applyFont="1" applyFill="1" applyBorder="1"/>
    <xf numFmtId="0" fontId="1" fillId="7" borderId="10" xfId="0" applyFont="1" applyFill="1" applyBorder="1"/>
    <xf numFmtId="0" fontId="1" fillId="7" borderId="0" xfId="0" applyFont="1" applyFill="1"/>
    <xf numFmtId="164" fontId="9" fillId="4" borderId="6" xfId="0" applyNumberFormat="1" applyFont="1" applyFill="1" applyBorder="1"/>
    <xf numFmtId="164" fontId="10" fillId="7" borderId="6" xfId="0" applyNumberFormat="1" applyFont="1" applyFill="1" applyBorder="1"/>
    <xf numFmtId="164" fontId="9" fillId="7" borderId="6" xfId="0" applyNumberFormat="1" applyFont="1" applyFill="1" applyBorder="1"/>
    <xf numFmtId="164" fontId="9" fillId="2" borderId="6" xfId="0" applyNumberFormat="1" applyFont="1" applyFill="1" applyBorder="1"/>
    <xf numFmtId="164" fontId="1" fillId="4" borderId="2" xfId="0" applyNumberFormat="1" applyFont="1" applyFill="1" applyBorder="1"/>
    <xf numFmtId="164" fontId="1" fillId="5" borderId="2" xfId="0" applyNumberFormat="1" applyFont="1" applyFill="1" applyBorder="1"/>
    <xf numFmtId="164" fontId="1" fillId="7" borderId="2" xfId="0" applyNumberFormat="1" applyFont="1" applyFill="1" applyBorder="1"/>
    <xf numFmtId="164" fontId="1" fillId="0" borderId="2" xfId="0" applyNumberFormat="1" applyFont="1" applyBorder="1"/>
    <xf numFmtId="164" fontId="1" fillId="2" borderId="2" xfId="0" applyNumberFormat="1" applyFont="1" applyFill="1" applyBorder="1"/>
    <xf numFmtId="164" fontId="2" fillId="0" borderId="2" xfId="0" applyNumberFormat="1" applyFont="1" applyBorder="1"/>
    <xf numFmtId="0" fontId="1" fillId="0" borderId="2" xfId="0" applyFont="1" applyBorder="1"/>
    <xf numFmtId="0" fontId="2" fillId="0" borderId="0" xfId="0" applyFont="1" applyAlignment="1">
      <alignment horizontal="center" wrapText="1"/>
    </xf>
    <xf numFmtId="3" fontId="1" fillId="4" borderId="0" xfId="0" applyNumberFormat="1" applyFont="1" applyFill="1" applyAlignment="1">
      <alignment horizontal="center"/>
    </xf>
    <xf numFmtId="2" fontId="1" fillId="7" borderId="0" xfId="0" applyNumberFormat="1" applyFont="1" applyFill="1" applyAlignment="1">
      <alignment horizontal="center"/>
    </xf>
    <xf numFmtId="2" fontId="1" fillId="4" borderId="0" xfId="0" applyNumberFormat="1" applyFont="1" applyFill="1" applyAlignment="1">
      <alignment horizontal="center"/>
    </xf>
    <xf numFmtId="1" fontId="1" fillId="7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" fontId="1" fillId="2" borderId="0" xfId="0" applyNumberFormat="1" applyFont="1" applyFill="1" applyAlignment="1">
      <alignment horizontal="center"/>
    </xf>
    <xf numFmtId="164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10" xfId="0" applyFont="1" applyBorder="1"/>
    <xf numFmtId="0" fontId="3" fillId="0" borderId="9" xfId="0" applyFont="1" applyBorder="1"/>
    <xf numFmtId="14" fontId="2" fillId="0" borderId="8" xfId="0" applyNumberFormat="1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Border="1"/>
    <xf numFmtId="0" fontId="2" fillId="0" borderId="2" xfId="0" applyFont="1" applyBorder="1" applyAlignment="1">
      <alignment horizontal="center" wrapText="1"/>
    </xf>
    <xf numFmtId="0" fontId="3" fillId="0" borderId="5" xfId="0" applyFont="1" applyBorder="1"/>
    <xf numFmtId="14" fontId="2" fillId="0" borderId="8" xfId="0" applyNumberFormat="1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wrapText="1"/>
    </xf>
    <xf numFmtId="0" fontId="3" fillId="0" borderId="13" xfId="0" applyFont="1" applyBorder="1"/>
    <xf numFmtId="0" fontId="2" fillId="2" borderId="8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166" fontId="2" fillId="0" borderId="8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CK1023"/>
  <sheetViews>
    <sheetView showGridLines="0" tabSelected="1" workbookViewId="0">
      <pane xSplit="1" topLeftCell="BY1" activePane="topRight" state="frozen"/>
      <selection pane="topRight" activeCell="CI21" sqref="CI21"/>
    </sheetView>
  </sheetViews>
  <sheetFormatPr defaultColWidth="12.5703125" defaultRowHeight="15.75" customHeight="1"/>
  <cols>
    <col min="1" max="1" width="29" customWidth="1"/>
    <col min="2" max="2" width="18.140625" customWidth="1"/>
    <col min="3" max="3" width="13.42578125" customWidth="1"/>
    <col min="4" max="4" width="14.42578125" customWidth="1"/>
    <col min="6" max="6" width="17.42578125" customWidth="1"/>
    <col min="8" max="8" width="14.7109375" bestFit="1" customWidth="1"/>
    <col min="10" max="10" width="16.42578125" bestFit="1" customWidth="1"/>
    <col min="12" max="12" width="16.42578125" customWidth="1"/>
    <col min="14" max="14" width="15.85546875" customWidth="1"/>
    <col min="16" max="16" width="15.42578125" customWidth="1"/>
    <col min="18" max="18" width="13.5703125" customWidth="1"/>
    <col min="19" max="19" width="13.42578125" customWidth="1"/>
    <col min="23" max="23" width="13.85546875" customWidth="1"/>
    <col min="27" max="27" width="14.7109375" bestFit="1" customWidth="1"/>
    <col min="29" max="29" width="14.140625" customWidth="1"/>
    <col min="34" max="34" width="15.85546875" customWidth="1"/>
    <col min="38" max="42" width="14.140625" customWidth="1"/>
    <col min="62" max="62" width="14.140625" customWidth="1"/>
    <col min="63" max="63" width="13.7109375" customWidth="1"/>
    <col min="64" max="64" width="16" customWidth="1"/>
    <col min="65" max="65" width="16.7109375" customWidth="1"/>
    <col min="66" max="66" width="13.28515625" customWidth="1"/>
    <col min="67" max="67" width="16" customWidth="1"/>
    <col min="68" max="68" width="13.28515625" customWidth="1"/>
    <col min="69" max="69" width="16" customWidth="1"/>
    <col min="70" max="70" width="14.28515625" customWidth="1"/>
    <col min="71" max="71" width="12.7109375" customWidth="1"/>
    <col min="72" max="72" width="14.5703125" customWidth="1"/>
    <col min="73" max="73" width="13.28515625" customWidth="1"/>
    <col min="74" max="77" width="15.140625" customWidth="1"/>
    <col min="78" max="78" width="17.5703125" customWidth="1"/>
    <col min="79" max="79" width="6.28515625" customWidth="1"/>
    <col min="80" max="81" width="19.85546875" bestFit="1" customWidth="1"/>
    <col min="82" max="82" width="18.5703125" bestFit="1" customWidth="1"/>
    <col min="83" max="83" width="21" bestFit="1" customWidth="1"/>
    <col min="84" max="84" width="15.7109375" customWidth="1"/>
    <col min="85" max="85" width="16.42578125" customWidth="1"/>
    <col min="86" max="86" width="15.85546875" customWidth="1"/>
    <col min="87" max="87" width="15.5703125" customWidth="1"/>
    <col min="88" max="88" width="4.42578125" customWidth="1"/>
    <col min="89" max="89" width="14.28515625" customWidth="1"/>
  </cols>
  <sheetData>
    <row r="1" spans="1:89" ht="12.75">
      <c r="A1" s="1" t="s">
        <v>0</v>
      </c>
      <c r="Q1" s="2"/>
      <c r="S1" s="2"/>
      <c r="U1" s="2"/>
      <c r="W1" s="2"/>
      <c r="Y1" s="2"/>
      <c r="AA1" s="2"/>
      <c r="BM1" s="5"/>
      <c r="BN1" s="5"/>
      <c r="BO1" s="5"/>
      <c r="BP1" s="5"/>
      <c r="BR1" s="5"/>
      <c r="BS1" s="5"/>
      <c r="BT1" s="5"/>
      <c r="BU1" s="5"/>
      <c r="BV1" s="5"/>
      <c r="BW1" s="5"/>
      <c r="BX1" s="5"/>
      <c r="BY1" s="5"/>
      <c r="BZ1" s="5"/>
      <c r="CB1" s="5"/>
      <c r="CC1" s="5"/>
      <c r="CD1" s="5"/>
      <c r="CE1" s="5"/>
      <c r="CF1" s="5"/>
      <c r="CG1" s="5"/>
      <c r="CH1" s="5"/>
      <c r="CI1" s="5"/>
      <c r="CJ1" s="5"/>
      <c r="CK1" s="5"/>
    </row>
    <row r="2" spans="1:89" ht="12.75">
      <c r="A2" s="1" t="s">
        <v>5</v>
      </c>
      <c r="Q2" s="2"/>
      <c r="S2" s="2"/>
      <c r="U2" s="2"/>
      <c r="W2" s="2"/>
      <c r="Y2" s="2"/>
      <c r="AA2" s="2"/>
      <c r="BM2" s="5"/>
      <c r="BN2" s="5"/>
      <c r="BO2" s="5"/>
      <c r="BP2" s="5"/>
      <c r="BR2" s="5"/>
      <c r="BS2" s="5"/>
      <c r="BT2" s="5"/>
      <c r="BU2" s="5"/>
      <c r="BV2" s="5"/>
      <c r="BW2" s="5"/>
      <c r="BX2" s="5"/>
      <c r="BY2" s="5"/>
      <c r="BZ2" s="5"/>
      <c r="CB2" s="5"/>
      <c r="CC2" s="5"/>
      <c r="CD2" s="5"/>
      <c r="CE2" s="5"/>
      <c r="CF2" s="5"/>
      <c r="CG2" s="5"/>
      <c r="CH2" s="5"/>
      <c r="CI2" s="5"/>
      <c r="CJ2" s="5"/>
      <c r="CK2" s="5"/>
    </row>
    <row r="3" spans="1:89" ht="12.75">
      <c r="A3" s="1" t="s">
        <v>8</v>
      </c>
      <c r="Q3" s="2"/>
      <c r="S3" s="2"/>
      <c r="U3" s="2"/>
      <c r="W3" s="2"/>
      <c r="Y3" s="2"/>
      <c r="AA3" s="2"/>
      <c r="BM3" s="5"/>
      <c r="BN3" s="5"/>
      <c r="BO3" s="5"/>
      <c r="BP3" s="5"/>
      <c r="BR3" s="5"/>
      <c r="BS3" s="5"/>
      <c r="BT3" s="5"/>
      <c r="BU3" s="5"/>
      <c r="BV3" s="5"/>
      <c r="BW3" s="5"/>
      <c r="BX3" s="5"/>
      <c r="BY3" s="5"/>
      <c r="BZ3" s="5"/>
      <c r="CB3" s="5"/>
      <c r="CC3" s="5"/>
      <c r="CD3" s="5"/>
      <c r="CE3" s="5"/>
      <c r="CF3" s="5"/>
      <c r="CG3" s="5"/>
      <c r="CH3" s="5"/>
      <c r="CI3" s="5"/>
      <c r="CJ3" s="5"/>
      <c r="CK3" s="5"/>
    </row>
    <row r="4" spans="1:89" ht="12.75">
      <c r="A4" s="1" t="s">
        <v>11</v>
      </c>
      <c r="Q4" s="2"/>
      <c r="S4" s="2"/>
      <c r="U4" s="2"/>
      <c r="W4" s="2"/>
      <c r="Y4" s="2"/>
      <c r="AA4" s="2"/>
      <c r="BM4" s="5"/>
      <c r="BN4" s="5"/>
      <c r="BO4" s="5"/>
      <c r="BP4" s="5"/>
      <c r="BR4" s="5"/>
      <c r="BS4" s="5"/>
      <c r="BT4" s="5"/>
      <c r="BU4" s="5"/>
      <c r="BV4" s="5"/>
      <c r="BW4" s="5"/>
      <c r="BX4" s="5"/>
      <c r="BY4" s="5"/>
      <c r="BZ4" s="5"/>
      <c r="CB4" s="5"/>
      <c r="CC4" s="5"/>
      <c r="CD4" s="5"/>
      <c r="CE4" s="5"/>
      <c r="CF4" s="5"/>
      <c r="CG4" s="5"/>
      <c r="CH4" s="5"/>
      <c r="CI4" s="5"/>
      <c r="CJ4" s="5"/>
      <c r="CK4" s="5"/>
    </row>
    <row r="5" spans="1:89" ht="12.75">
      <c r="A5" s="1" t="s">
        <v>14</v>
      </c>
      <c r="Q5" s="2"/>
      <c r="S5" s="2"/>
      <c r="U5" s="2"/>
      <c r="W5" s="2"/>
      <c r="Y5" s="2"/>
      <c r="AA5" s="2"/>
      <c r="BM5" s="5"/>
      <c r="BN5" s="5"/>
      <c r="BO5" s="5"/>
      <c r="BP5" s="5"/>
      <c r="BR5" s="5"/>
      <c r="BS5" s="5"/>
      <c r="BT5" s="5"/>
      <c r="BU5" s="5"/>
      <c r="BV5" s="5"/>
      <c r="BW5" s="5"/>
      <c r="BX5" s="5"/>
      <c r="BY5" s="5"/>
      <c r="BZ5" s="5"/>
      <c r="CB5" s="5"/>
      <c r="CC5" s="5"/>
      <c r="CD5" s="5"/>
      <c r="CE5" s="5"/>
      <c r="CF5" s="5"/>
      <c r="CG5" s="5"/>
      <c r="CH5" s="5"/>
      <c r="CI5" s="5"/>
      <c r="CJ5" s="5"/>
      <c r="CK5" s="5"/>
    </row>
    <row r="6" spans="1:89" ht="12.75">
      <c r="Q6" s="2"/>
      <c r="S6" s="2"/>
      <c r="U6" s="2"/>
      <c r="W6" s="2"/>
      <c r="Y6" s="2"/>
      <c r="AA6" s="2"/>
      <c r="BM6" s="5"/>
      <c r="BN6" s="5"/>
      <c r="BO6" s="5"/>
      <c r="BP6" s="5"/>
      <c r="BR6" s="5"/>
      <c r="BS6" s="5"/>
      <c r="BT6" s="5"/>
      <c r="BU6" s="5"/>
      <c r="BV6" s="5"/>
      <c r="BW6" s="5"/>
      <c r="BX6" s="5"/>
      <c r="BY6" s="5"/>
      <c r="BZ6" s="5"/>
      <c r="CB6" s="5"/>
      <c r="CC6" s="5"/>
      <c r="CD6" s="5"/>
      <c r="CE6" s="5"/>
      <c r="CF6" s="5"/>
      <c r="CG6" s="5"/>
      <c r="CH6" s="5"/>
      <c r="CI6" s="5"/>
      <c r="CJ6" s="5"/>
      <c r="CK6" s="5"/>
    </row>
    <row r="7" spans="1:89" ht="12.75">
      <c r="A7" s="12" t="s">
        <v>19</v>
      </c>
      <c r="Q7" s="2"/>
      <c r="S7" s="2"/>
      <c r="U7" s="2"/>
      <c r="W7" s="2"/>
      <c r="Y7" s="2"/>
      <c r="AA7" s="2"/>
      <c r="BM7" s="5"/>
      <c r="BN7" s="5"/>
      <c r="BO7" s="5"/>
      <c r="BP7" s="5"/>
      <c r="BR7" s="5"/>
      <c r="BS7" s="5"/>
      <c r="BT7" s="5"/>
      <c r="BU7" s="5"/>
      <c r="BV7" s="5"/>
      <c r="BW7" s="5"/>
      <c r="BX7" s="5"/>
      <c r="BY7" s="5"/>
      <c r="BZ7" s="5"/>
      <c r="CB7" s="5"/>
      <c r="CC7" s="5"/>
      <c r="CD7" s="5"/>
      <c r="CE7" s="5"/>
      <c r="CF7" s="5"/>
      <c r="CG7" s="5"/>
      <c r="CH7" s="5"/>
      <c r="CI7" s="5"/>
      <c r="CJ7" s="5"/>
      <c r="CK7" s="5"/>
    </row>
    <row r="8" spans="1:89" ht="11.25" customHeight="1">
      <c r="Q8" s="2"/>
      <c r="S8" s="2"/>
      <c r="U8" s="2"/>
      <c r="W8" s="2"/>
      <c r="Y8" s="2"/>
      <c r="AA8" s="2"/>
      <c r="BM8" s="5"/>
      <c r="BN8" s="5"/>
      <c r="BO8" s="5"/>
      <c r="BP8" s="5"/>
      <c r="BR8" s="5"/>
      <c r="BS8" s="5"/>
      <c r="BT8" s="5"/>
      <c r="BU8" s="5"/>
      <c r="BV8" s="5"/>
      <c r="BW8" s="5"/>
      <c r="BX8" s="5"/>
      <c r="BY8" s="5"/>
      <c r="BZ8" s="5"/>
      <c r="CB8" s="5"/>
      <c r="CC8" s="5"/>
      <c r="CD8" s="5"/>
      <c r="CE8" s="5"/>
      <c r="CF8" s="5"/>
      <c r="CG8" s="5"/>
      <c r="CH8" s="5"/>
      <c r="CI8" s="5"/>
      <c r="CJ8" s="5"/>
      <c r="CK8" s="5"/>
    </row>
    <row r="9" spans="1:89" ht="12.7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4"/>
      <c r="R9" s="13"/>
      <c r="S9" s="14"/>
      <c r="T9" s="13"/>
      <c r="U9" s="14"/>
      <c r="V9" s="13"/>
      <c r="W9" s="14"/>
      <c r="X9" s="13"/>
      <c r="Y9" s="14"/>
      <c r="Z9" s="13"/>
      <c r="AA9" s="14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5"/>
      <c r="BN9" s="15"/>
      <c r="BO9" s="15"/>
      <c r="BP9" s="15"/>
      <c r="BQ9" s="13"/>
      <c r="BR9" s="15"/>
      <c r="BS9" s="15"/>
      <c r="BT9" s="5"/>
      <c r="BU9" s="5"/>
      <c r="BV9" s="5"/>
      <c r="BW9" s="5"/>
      <c r="BX9" s="5"/>
      <c r="BY9" s="5"/>
      <c r="BZ9" s="15"/>
      <c r="CB9" s="123" t="s">
        <v>32</v>
      </c>
      <c r="CC9" s="125"/>
      <c r="CD9" s="125"/>
      <c r="CE9" s="125"/>
      <c r="CF9" s="125"/>
      <c r="CG9" s="125"/>
      <c r="CH9" s="124"/>
      <c r="CI9" s="15"/>
      <c r="CJ9" s="5"/>
      <c r="CK9" s="5"/>
    </row>
    <row r="10" spans="1:89" ht="22.5" customHeight="1">
      <c r="B10" s="123" t="s">
        <v>34</v>
      </c>
      <c r="C10" s="124"/>
      <c r="D10" s="123" t="s">
        <v>34</v>
      </c>
      <c r="E10" s="124"/>
      <c r="F10" s="123" t="s">
        <v>34</v>
      </c>
      <c r="G10" s="124"/>
      <c r="H10" s="123" t="s">
        <v>34</v>
      </c>
      <c r="I10" s="124"/>
      <c r="J10" s="123" t="s">
        <v>34</v>
      </c>
      <c r="K10" s="124"/>
      <c r="L10" s="123" t="s">
        <v>34</v>
      </c>
      <c r="M10" s="124"/>
      <c r="N10" s="123" t="s">
        <v>34</v>
      </c>
      <c r="O10" s="124"/>
      <c r="P10" s="137" t="s">
        <v>37</v>
      </c>
      <c r="Q10" s="136" t="s">
        <v>38</v>
      </c>
      <c r="R10" s="124"/>
      <c r="S10" s="136" t="s">
        <v>38</v>
      </c>
      <c r="T10" s="124"/>
      <c r="U10" s="136" t="s">
        <v>38</v>
      </c>
      <c r="V10" s="124"/>
      <c r="W10" s="136" t="s">
        <v>38</v>
      </c>
      <c r="X10" s="124"/>
      <c r="Y10" s="136" t="s">
        <v>38</v>
      </c>
      <c r="Z10" s="124"/>
      <c r="AA10" s="136" t="s">
        <v>38</v>
      </c>
      <c r="AB10" s="124"/>
      <c r="AC10" s="137" t="s">
        <v>41</v>
      </c>
      <c r="AD10" s="138">
        <v>46022</v>
      </c>
      <c r="AE10" s="124"/>
      <c r="AF10" s="132">
        <v>46037</v>
      </c>
      <c r="AG10" s="124"/>
      <c r="AH10" s="132">
        <v>46049</v>
      </c>
      <c r="AI10" s="124"/>
      <c r="AJ10" s="126">
        <v>46050</v>
      </c>
      <c r="AK10" s="124"/>
      <c r="AL10" s="126">
        <v>46050</v>
      </c>
      <c r="AM10" s="124"/>
      <c r="AN10" s="17">
        <v>46050</v>
      </c>
      <c r="AO10" s="18"/>
      <c r="AP10" s="126">
        <v>46073</v>
      </c>
      <c r="AQ10" s="124"/>
      <c r="AR10" s="126">
        <v>46094</v>
      </c>
      <c r="AS10" s="124"/>
      <c r="AT10" s="126">
        <v>46094</v>
      </c>
      <c r="AU10" s="124"/>
      <c r="AV10" s="126">
        <v>46094</v>
      </c>
      <c r="AW10" s="124"/>
      <c r="AX10" s="126">
        <v>46094</v>
      </c>
      <c r="AY10" s="124"/>
      <c r="AZ10" s="126">
        <v>46094</v>
      </c>
      <c r="BA10" s="124"/>
      <c r="BB10" s="126">
        <v>46094</v>
      </c>
      <c r="BC10" s="124"/>
      <c r="BD10" s="126">
        <v>46094</v>
      </c>
      <c r="BE10" s="124"/>
      <c r="BF10" s="126">
        <v>46094</v>
      </c>
      <c r="BG10" s="124"/>
      <c r="BH10" s="126">
        <v>46094</v>
      </c>
      <c r="BI10" s="124"/>
      <c r="BJ10" s="127" t="s">
        <v>46</v>
      </c>
      <c r="BK10" s="124"/>
      <c r="BL10" s="133" t="s">
        <v>48</v>
      </c>
      <c r="BM10" s="123" t="s">
        <v>49</v>
      </c>
      <c r="BN10" s="124"/>
      <c r="BO10" s="123" t="s">
        <v>49</v>
      </c>
      <c r="BP10" s="124"/>
      <c r="BQ10" s="133" t="s">
        <v>50</v>
      </c>
      <c r="BR10" s="123" t="s">
        <v>51</v>
      </c>
      <c r="BS10" s="124"/>
      <c r="BT10" s="123" t="s">
        <v>52</v>
      </c>
      <c r="BU10" s="124"/>
      <c r="BV10" s="123" t="s">
        <v>53</v>
      </c>
      <c r="BW10" s="124"/>
      <c r="BX10" s="123" t="s">
        <v>54</v>
      </c>
      <c r="BY10" s="124"/>
      <c r="BZ10" s="134" t="s">
        <v>55</v>
      </c>
      <c r="CB10" s="128" t="s">
        <v>56</v>
      </c>
      <c r="CC10" s="128" t="s">
        <v>57</v>
      </c>
      <c r="CD10" s="128" t="s">
        <v>58</v>
      </c>
      <c r="CE10" s="128" t="s">
        <v>59</v>
      </c>
      <c r="CF10" s="128" t="s">
        <v>60</v>
      </c>
      <c r="CG10" s="128" t="s">
        <v>1</v>
      </c>
      <c r="CH10" s="128" t="s">
        <v>61</v>
      </c>
      <c r="CI10" s="130" t="s">
        <v>2</v>
      </c>
      <c r="CJ10" s="4"/>
      <c r="CK10" s="114"/>
    </row>
    <row r="11" spans="1:89" ht="48">
      <c r="A11" s="18" t="s">
        <v>62</v>
      </c>
      <c r="B11" s="18" t="s">
        <v>63</v>
      </c>
      <c r="C11" s="18" t="s">
        <v>3</v>
      </c>
      <c r="D11" s="18" t="s">
        <v>63</v>
      </c>
      <c r="E11" s="18" t="s">
        <v>3</v>
      </c>
      <c r="F11" s="18" t="s">
        <v>63</v>
      </c>
      <c r="G11" s="18" t="s">
        <v>3</v>
      </c>
      <c r="H11" s="18" t="s">
        <v>63</v>
      </c>
      <c r="I11" s="18" t="s">
        <v>3</v>
      </c>
      <c r="J11" s="18" t="s">
        <v>63</v>
      </c>
      <c r="K11" s="18" t="s">
        <v>3</v>
      </c>
      <c r="L11" s="18" t="s">
        <v>63</v>
      </c>
      <c r="M11" s="18" t="s">
        <v>3</v>
      </c>
      <c r="N11" s="18" t="s">
        <v>63</v>
      </c>
      <c r="O11" s="18" t="s">
        <v>3</v>
      </c>
      <c r="P11" s="129"/>
      <c r="Q11" s="11" t="s">
        <v>63</v>
      </c>
      <c r="R11" s="18" t="s">
        <v>3</v>
      </c>
      <c r="S11" s="11" t="s">
        <v>63</v>
      </c>
      <c r="T11" s="18" t="s">
        <v>3</v>
      </c>
      <c r="U11" s="11" t="s">
        <v>63</v>
      </c>
      <c r="V11" s="18" t="s">
        <v>3</v>
      </c>
      <c r="W11" s="11" t="s">
        <v>63</v>
      </c>
      <c r="X11" s="18" t="s">
        <v>3</v>
      </c>
      <c r="Y11" s="11" t="s">
        <v>63</v>
      </c>
      <c r="Z11" s="18" t="s">
        <v>3</v>
      </c>
      <c r="AA11" s="11" t="s">
        <v>63</v>
      </c>
      <c r="AB11" s="18" t="s">
        <v>3</v>
      </c>
      <c r="AC11" s="129"/>
      <c r="AD11" s="20" t="s">
        <v>63</v>
      </c>
      <c r="AE11" s="18" t="s">
        <v>3</v>
      </c>
      <c r="AF11" s="20" t="s">
        <v>63</v>
      </c>
      <c r="AG11" s="18" t="s">
        <v>3</v>
      </c>
      <c r="AH11" s="20" t="s">
        <v>63</v>
      </c>
      <c r="AI11" s="18" t="s">
        <v>3</v>
      </c>
      <c r="AJ11" s="20" t="s">
        <v>63</v>
      </c>
      <c r="AK11" s="18" t="s">
        <v>3</v>
      </c>
      <c r="AL11" s="20" t="s">
        <v>63</v>
      </c>
      <c r="AM11" s="18" t="s">
        <v>3</v>
      </c>
      <c r="AN11" s="20" t="s">
        <v>63</v>
      </c>
      <c r="AO11" s="18" t="s">
        <v>3</v>
      </c>
      <c r="AP11" s="20" t="s">
        <v>63</v>
      </c>
      <c r="AQ11" s="18" t="s">
        <v>3</v>
      </c>
      <c r="AR11" s="20" t="s">
        <v>63</v>
      </c>
      <c r="AS11" s="18" t="s">
        <v>3</v>
      </c>
      <c r="AT11" s="20" t="s">
        <v>63</v>
      </c>
      <c r="AU11" s="18" t="s">
        <v>3</v>
      </c>
      <c r="AV11" s="20" t="s">
        <v>63</v>
      </c>
      <c r="AW11" s="18" t="s">
        <v>3</v>
      </c>
      <c r="AX11" s="20" t="s">
        <v>63</v>
      </c>
      <c r="AY11" s="18" t="s">
        <v>3</v>
      </c>
      <c r="AZ11" s="20" t="s">
        <v>63</v>
      </c>
      <c r="BA11" s="18" t="s">
        <v>3</v>
      </c>
      <c r="BB11" s="20" t="s">
        <v>63</v>
      </c>
      <c r="BC11" s="18" t="s">
        <v>3</v>
      </c>
      <c r="BD11" s="20" t="s">
        <v>63</v>
      </c>
      <c r="BE11" s="18" t="s">
        <v>3</v>
      </c>
      <c r="BF11" s="20" t="s">
        <v>63</v>
      </c>
      <c r="BG11" s="18" t="s">
        <v>3</v>
      </c>
      <c r="BH11" s="20" t="s">
        <v>63</v>
      </c>
      <c r="BI11" s="18" t="s">
        <v>3</v>
      </c>
      <c r="BJ11" s="20" t="s">
        <v>63</v>
      </c>
      <c r="BK11" s="18" t="s">
        <v>3</v>
      </c>
      <c r="BL11" s="131"/>
      <c r="BM11" s="20" t="s">
        <v>63</v>
      </c>
      <c r="BN11" s="18" t="s">
        <v>3</v>
      </c>
      <c r="BO11" s="20" t="s">
        <v>63</v>
      </c>
      <c r="BP11" s="21" t="s">
        <v>3</v>
      </c>
      <c r="BQ11" s="131"/>
      <c r="BR11" s="22" t="s">
        <v>64</v>
      </c>
      <c r="BS11" s="21" t="s">
        <v>3</v>
      </c>
      <c r="BT11" s="23" t="s">
        <v>64</v>
      </c>
      <c r="BU11" s="21" t="s">
        <v>3</v>
      </c>
      <c r="BV11" s="23" t="s">
        <v>64</v>
      </c>
      <c r="BW11" s="21" t="s">
        <v>3</v>
      </c>
      <c r="BX11" s="23" t="s">
        <v>65</v>
      </c>
      <c r="BY11" s="21" t="s">
        <v>3</v>
      </c>
      <c r="BZ11" s="135"/>
      <c r="CB11" s="129"/>
      <c r="CC11" s="129"/>
      <c r="CD11" s="129"/>
      <c r="CE11" s="129"/>
      <c r="CF11" s="129"/>
      <c r="CG11" s="129"/>
      <c r="CH11" s="129"/>
      <c r="CI11" s="131"/>
      <c r="CJ11" s="4"/>
      <c r="CK11" s="114"/>
    </row>
    <row r="12" spans="1:89" s="74" customFormat="1" ht="14.25">
      <c r="A12" s="63" t="s">
        <v>4</v>
      </c>
      <c r="B12" s="64">
        <v>0</v>
      </c>
      <c r="C12" s="65">
        <v>45778</v>
      </c>
      <c r="D12" s="64">
        <v>0</v>
      </c>
      <c r="E12" s="65">
        <v>45748</v>
      </c>
      <c r="F12" s="64">
        <v>0</v>
      </c>
      <c r="G12" s="65">
        <v>45870</v>
      </c>
      <c r="H12" s="64">
        <v>0</v>
      </c>
      <c r="I12" s="65">
        <v>45689</v>
      </c>
      <c r="J12" s="64">
        <v>0</v>
      </c>
      <c r="K12" s="65">
        <v>45839</v>
      </c>
      <c r="L12" s="64">
        <v>0</v>
      </c>
      <c r="M12" s="65">
        <v>45809</v>
      </c>
      <c r="N12" s="64">
        <v>0</v>
      </c>
      <c r="O12" s="65">
        <v>45717</v>
      </c>
      <c r="P12" s="66">
        <f t="shared" ref="P12:P19" si="0">B12+F12+J12+L12+D12+H12+N12</f>
        <v>0</v>
      </c>
      <c r="Q12" s="67">
        <v>0</v>
      </c>
      <c r="R12" s="68">
        <v>45778</v>
      </c>
      <c r="S12" s="67">
        <v>0</v>
      </c>
      <c r="T12" s="68">
        <v>45901</v>
      </c>
      <c r="U12" s="67">
        <v>0</v>
      </c>
      <c r="V12" s="68">
        <v>45870</v>
      </c>
      <c r="W12" s="67">
        <v>16185.35</v>
      </c>
      <c r="X12" s="68">
        <v>45931</v>
      </c>
      <c r="Y12" s="67">
        <v>0</v>
      </c>
      <c r="Z12" s="68">
        <v>45809</v>
      </c>
      <c r="AA12" s="67">
        <v>0</v>
      </c>
      <c r="AB12" s="68">
        <v>45839</v>
      </c>
      <c r="AC12" s="67">
        <f t="shared" ref="AC12:AC19" si="1">Q12+S12+U12+W12+Y12+AA12</f>
        <v>16185.35</v>
      </c>
      <c r="AD12" s="67">
        <v>0</v>
      </c>
      <c r="AE12" s="68">
        <v>45901</v>
      </c>
      <c r="AF12" s="67">
        <v>0</v>
      </c>
      <c r="AG12" s="68">
        <v>45627</v>
      </c>
      <c r="AH12" s="67">
        <v>13869.92</v>
      </c>
      <c r="AI12" s="68">
        <v>45931</v>
      </c>
      <c r="AJ12" s="67">
        <v>0</v>
      </c>
      <c r="AK12" s="68">
        <v>45901</v>
      </c>
      <c r="AL12" s="67">
        <v>0</v>
      </c>
      <c r="AM12" s="68">
        <v>45870</v>
      </c>
      <c r="AN12" s="67">
        <v>0</v>
      </c>
      <c r="AO12" s="68">
        <v>45839</v>
      </c>
      <c r="AP12" s="67">
        <v>34177.99</v>
      </c>
      <c r="AQ12" s="68">
        <v>45962</v>
      </c>
      <c r="AR12" s="67">
        <v>0</v>
      </c>
      <c r="AS12" s="68">
        <v>45717</v>
      </c>
      <c r="AT12" s="67">
        <v>0</v>
      </c>
      <c r="AU12" s="68">
        <v>45776</v>
      </c>
      <c r="AV12" s="67">
        <v>0</v>
      </c>
      <c r="AW12" s="68">
        <v>45806</v>
      </c>
      <c r="AX12" s="67">
        <v>0</v>
      </c>
      <c r="AY12" s="68">
        <v>45837</v>
      </c>
      <c r="AZ12" s="67">
        <v>0</v>
      </c>
      <c r="BA12" s="68">
        <v>45867</v>
      </c>
      <c r="BB12" s="67">
        <v>0</v>
      </c>
      <c r="BC12" s="68">
        <v>45898</v>
      </c>
      <c r="BD12" s="67">
        <v>0</v>
      </c>
      <c r="BE12" s="68">
        <v>45929</v>
      </c>
      <c r="BF12" s="67">
        <v>0</v>
      </c>
      <c r="BG12" s="68">
        <v>45959</v>
      </c>
      <c r="BH12" s="67">
        <v>0</v>
      </c>
      <c r="BI12" s="68">
        <v>45990</v>
      </c>
      <c r="BJ12" s="67">
        <v>0</v>
      </c>
      <c r="BK12" s="68">
        <v>46020</v>
      </c>
      <c r="BL12" s="69">
        <f t="shared" ref="BL12:BL19" si="2">BJ12+BH12+BF12+BD12+BB12+AZ12+AX12+AV12+AT12+AR12</f>
        <v>0</v>
      </c>
      <c r="BM12" s="70">
        <v>0</v>
      </c>
      <c r="BN12" s="68">
        <v>46020</v>
      </c>
      <c r="BO12" s="67">
        <v>0</v>
      </c>
      <c r="BP12" s="65">
        <v>46023</v>
      </c>
      <c r="BQ12" s="71">
        <f t="shared" ref="BQ12:BQ19" si="3">BM12+BO12</f>
        <v>0</v>
      </c>
      <c r="BR12" s="67">
        <v>0</v>
      </c>
      <c r="BS12" s="65">
        <v>46054</v>
      </c>
      <c r="BT12" s="67">
        <v>0</v>
      </c>
      <c r="BU12" s="65">
        <v>46082</v>
      </c>
      <c r="BV12" s="72">
        <v>0</v>
      </c>
      <c r="BW12" s="73" t="s">
        <v>66</v>
      </c>
      <c r="BX12" s="72">
        <v>0</v>
      </c>
      <c r="BY12" s="72"/>
      <c r="BZ12" s="72">
        <f t="shared" ref="BZ12:BZ32" si="4">BL12+AP12+AL12+AJ12+AH12+AF12+P12+AD12+AC12+BQ12+BR12+BT12+BV12+BX12</f>
        <v>64233.259999999995</v>
      </c>
      <c r="CB12" s="67">
        <v>16185.35</v>
      </c>
      <c r="CC12" s="67">
        <v>600</v>
      </c>
      <c r="CD12" s="67">
        <v>600</v>
      </c>
      <c r="CE12" s="67">
        <v>0</v>
      </c>
      <c r="CF12" s="67">
        <v>0</v>
      </c>
      <c r="CG12" s="67">
        <v>0</v>
      </c>
      <c r="CH12" s="103">
        <v>0</v>
      </c>
      <c r="CI12" s="75">
        <f t="shared" ref="CI12:CI18" si="5">BZ12-CB12-CC12-CD12-CE12-CF12-CG12-CH12</f>
        <v>46847.909999999996</v>
      </c>
      <c r="CJ12" s="107"/>
      <c r="CK12" s="115"/>
    </row>
    <row r="13" spans="1:89" s="74" customFormat="1" ht="14.25">
      <c r="A13" s="76" t="s">
        <v>6</v>
      </c>
      <c r="B13" s="77">
        <v>0</v>
      </c>
      <c r="C13" s="78">
        <v>45778</v>
      </c>
      <c r="D13" s="77">
        <v>0</v>
      </c>
      <c r="E13" s="78">
        <v>45748</v>
      </c>
      <c r="F13" s="77">
        <v>0</v>
      </c>
      <c r="G13" s="78">
        <v>45870</v>
      </c>
      <c r="H13" s="77">
        <v>0</v>
      </c>
      <c r="I13" s="78">
        <v>45689</v>
      </c>
      <c r="J13" s="77">
        <v>0</v>
      </c>
      <c r="K13" s="78">
        <v>45839</v>
      </c>
      <c r="L13" s="77">
        <v>0</v>
      </c>
      <c r="M13" s="78">
        <v>45809</v>
      </c>
      <c r="N13" s="77">
        <v>0</v>
      </c>
      <c r="O13" s="78">
        <v>45717</v>
      </c>
      <c r="P13" s="79">
        <f t="shared" si="0"/>
        <v>0</v>
      </c>
      <c r="Q13" s="80">
        <v>0</v>
      </c>
      <c r="R13" s="81">
        <v>45778</v>
      </c>
      <c r="S13" s="80">
        <v>72010.789999999994</v>
      </c>
      <c r="T13" s="81">
        <v>45901</v>
      </c>
      <c r="U13" s="80">
        <v>0</v>
      </c>
      <c r="V13" s="81">
        <v>45870</v>
      </c>
      <c r="W13" s="80">
        <v>326590.09000000003</v>
      </c>
      <c r="X13" s="81">
        <v>45931</v>
      </c>
      <c r="Y13" s="80">
        <v>0</v>
      </c>
      <c r="Z13" s="81">
        <v>45809</v>
      </c>
      <c r="AA13" s="80">
        <v>0</v>
      </c>
      <c r="AB13" s="81">
        <v>45839</v>
      </c>
      <c r="AC13" s="82">
        <f t="shared" si="1"/>
        <v>398600.88</v>
      </c>
      <c r="AD13" s="82">
        <v>0</v>
      </c>
      <c r="AE13" s="81">
        <v>45901</v>
      </c>
      <c r="AF13" s="82">
        <v>0</v>
      </c>
      <c r="AG13" s="81">
        <v>45627</v>
      </c>
      <c r="AH13" s="82">
        <v>326590.09000000003</v>
      </c>
      <c r="AI13" s="81">
        <v>45931</v>
      </c>
      <c r="AJ13" s="82">
        <v>14988.21</v>
      </c>
      <c r="AK13" s="81">
        <v>45901</v>
      </c>
      <c r="AL13" s="82">
        <v>0</v>
      </c>
      <c r="AM13" s="81">
        <v>45870</v>
      </c>
      <c r="AN13" s="82">
        <v>0</v>
      </c>
      <c r="AO13" s="81">
        <v>45839</v>
      </c>
      <c r="AP13" s="82">
        <v>114968.4</v>
      </c>
      <c r="AQ13" s="81">
        <v>45962</v>
      </c>
      <c r="AR13" s="82">
        <v>0</v>
      </c>
      <c r="AS13" s="81">
        <v>45719</v>
      </c>
      <c r="AT13" s="82">
        <v>0</v>
      </c>
      <c r="AU13" s="81">
        <v>45776</v>
      </c>
      <c r="AV13" s="82">
        <v>0</v>
      </c>
      <c r="AW13" s="81">
        <v>45806</v>
      </c>
      <c r="AX13" s="82">
        <v>0</v>
      </c>
      <c r="AY13" s="81">
        <v>45837</v>
      </c>
      <c r="AZ13" s="82">
        <v>0</v>
      </c>
      <c r="BA13" s="81">
        <v>45867</v>
      </c>
      <c r="BB13" s="82">
        <v>0</v>
      </c>
      <c r="BC13" s="81">
        <v>45898</v>
      </c>
      <c r="BD13" s="82">
        <v>0</v>
      </c>
      <c r="BE13" s="81">
        <v>45929</v>
      </c>
      <c r="BF13" s="82">
        <v>0</v>
      </c>
      <c r="BG13" s="81">
        <v>45959</v>
      </c>
      <c r="BH13" s="82">
        <v>190911.34</v>
      </c>
      <c r="BI13" s="81">
        <v>45990</v>
      </c>
      <c r="BJ13" s="82">
        <v>142871.07</v>
      </c>
      <c r="BK13" s="81">
        <v>46020</v>
      </c>
      <c r="BL13" s="83">
        <f t="shared" si="2"/>
        <v>333782.41000000003</v>
      </c>
      <c r="BM13" s="84">
        <v>0</v>
      </c>
      <c r="BN13" s="81">
        <v>46020</v>
      </c>
      <c r="BO13" s="85">
        <v>317718.98</v>
      </c>
      <c r="BP13" s="78">
        <v>46023</v>
      </c>
      <c r="BQ13" s="86">
        <f t="shared" si="3"/>
        <v>317718.98</v>
      </c>
      <c r="BR13" s="85">
        <v>173238.59</v>
      </c>
      <c r="BS13" s="78">
        <v>46054</v>
      </c>
      <c r="BT13" s="85">
        <v>233730.31</v>
      </c>
      <c r="BU13" s="78">
        <v>46082</v>
      </c>
      <c r="BV13" s="87">
        <v>0</v>
      </c>
      <c r="BW13" s="87" t="s">
        <v>66</v>
      </c>
      <c r="BX13" s="87">
        <v>0</v>
      </c>
      <c r="BY13" s="87"/>
      <c r="BZ13" s="87">
        <f t="shared" si="4"/>
        <v>1913617.8700000003</v>
      </c>
      <c r="CB13" s="85">
        <v>188918.39999999999</v>
      </c>
      <c r="CC13" s="85">
        <v>269581.08</v>
      </c>
      <c r="CD13" s="85">
        <v>551479.29</v>
      </c>
      <c r="CE13" s="80">
        <v>496670.2</v>
      </c>
      <c r="CF13" s="80">
        <v>173238.59</v>
      </c>
      <c r="CG13" s="80">
        <f>286332.46-52602.15</f>
        <v>233730.31000000003</v>
      </c>
      <c r="CH13" s="104">
        <v>0</v>
      </c>
      <c r="CI13" s="88">
        <f t="shared" si="5"/>
        <v>2.9103830456733704E-10</v>
      </c>
      <c r="CJ13" s="108"/>
      <c r="CK13" s="116"/>
    </row>
    <row r="14" spans="1:89" s="74" customFormat="1" ht="14.25">
      <c r="A14" s="89" t="s">
        <v>7</v>
      </c>
      <c r="B14" s="77">
        <v>14782.82</v>
      </c>
      <c r="C14" s="78">
        <v>45778</v>
      </c>
      <c r="D14" s="77">
        <v>0</v>
      </c>
      <c r="E14" s="78">
        <v>45748</v>
      </c>
      <c r="F14" s="77">
        <v>204964.79</v>
      </c>
      <c r="G14" s="78">
        <v>45870</v>
      </c>
      <c r="H14" s="77">
        <v>0</v>
      </c>
      <c r="I14" s="78">
        <v>45689</v>
      </c>
      <c r="J14" s="77">
        <v>1518131.76</v>
      </c>
      <c r="K14" s="78">
        <v>45839</v>
      </c>
      <c r="L14" s="77">
        <v>1776779.14</v>
      </c>
      <c r="M14" s="78">
        <v>45809</v>
      </c>
      <c r="N14" s="77">
        <v>0</v>
      </c>
      <c r="O14" s="78">
        <v>45717</v>
      </c>
      <c r="P14" s="79">
        <f t="shared" si="0"/>
        <v>3514658.51</v>
      </c>
      <c r="Q14" s="80">
        <v>0</v>
      </c>
      <c r="R14" s="81">
        <v>45778</v>
      </c>
      <c r="S14" s="80">
        <v>1259158.69</v>
      </c>
      <c r="T14" s="81">
        <v>45901</v>
      </c>
      <c r="U14" s="80">
        <v>1403799.71</v>
      </c>
      <c r="V14" s="81">
        <v>45870</v>
      </c>
      <c r="W14" s="80">
        <v>1438432.04</v>
      </c>
      <c r="X14" s="81">
        <v>45931</v>
      </c>
      <c r="Y14" s="80">
        <v>0</v>
      </c>
      <c r="Z14" s="81">
        <v>45809</v>
      </c>
      <c r="AA14" s="80">
        <v>0</v>
      </c>
      <c r="AB14" s="81">
        <v>45839</v>
      </c>
      <c r="AC14" s="82">
        <f t="shared" si="1"/>
        <v>4101390.44</v>
      </c>
      <c r="AD14" s="82">
        <v>0</v>
      </c>
      <c r="AE14" s="81">
        <v>45901</v>
      </c>
      <c r="AF14" s="82">
        <v>0</v>
      </c>
      <c r="AG14" s="81">
        <v>45627</v>
      </c>
      <c r="AH14" s="82">
        <v>0</v>
      </c>
      <c r="AI14" s="81">
        <v>45931</v>
      </c>
      <c r="AJ14" s="82">
        <v>0</v>
      </c>
      <c r="AK14" s="81">
        <v>45901</v>
      </c>
      <c r="AL14" s="82">
        <v>0</v>
      </c>
      <c r="AM14" s="81">
        <v>45870</v>
      </c>
      <c r="AN14" s="82">
        <v>0</v>
      </c>
      <c r="AO14" s="81">
        <v>45839</v>
      </c>
      <c r="AP14" s="82">
        <v>2049788.08</v>
      </c>
      <c r="AQ14" s="81">
        <v>45962</v>
      </c>
      <c r="AR14" s="82">
        <v>0</v>
      </c>
      <c r="AS14" s="81">
        <v>45720</v>
      </c>
      <c r="AT14" s="82">
        <v>0</v>
      </c>
      <c r="AU14" s="81">
        <v>45776</v>
      </c>
      <c r="AV14" s="82">
        <v>0</v>
      </c>
      <c r="AW14" s="81">
        <v>45806</v>
      </c>
      <c r="AX14" s="82">
        <v>0</v>
      </c>
      <c r="AY14" s="81">
        <v>45837</v>
      </c>
      <c r="AZ14" s="82">
        <v>0</v>
      </c>
      <c r="BA14" s="81">
        <v>45867</v>
      </c>
      <c r="BB14" s="82">
        <v>0</v>
      </c>
      <c r="BC14" s="81">
        <v>45898</v>
      </c>
      <c r="BD14" s="82">
        <v>0</v>
      </c>
      <c r="BE14" s="81">
        <v>45929</v>
      </c>
      <c r="BF14" s="82">
        <v>0</v>
      </c>
      <c r="BG14" s="81">
        <v>45959</v>
      </c>
      <c r="BH14" s="82">
        <v>0</v>
      </c>
      <c r="BI14" s="81">
        <v>45990</v>
      </c>
      <c r="BJ14" s="82">
        <v>1434441.69</v>
      </c>
      <c r="BK14" s="81">
        <v>46020</v>
      </c>
      <c r="BL14" s="83">
        <f t="shared" si="2"/>
        <v>1434441.69</v>
      </c>
      <c r="BM14" s="84">
        <v>35801.339999999997</v>
      </c>
      <c r="BN14" s="81">
        <v>46020</v>
      </c>
      <c r="BO14" s="85">
        <v>1001748.37</v>
      </c>
      <c r="BP14" s="78">
        <v>46023</v>
      </c>
      <c r="BQ14" s="86">
        <f t="shared" si="3"/>
        <v>1037549.71</v>
      </c>
      <c r="BR14" s="85">
        <v>1264240.57</v>
      </c>
      <c r="BS14" s="78">
        <v>46055</v>
      </c>
      <c r="BT14" s="85">
        <v>1465297.31</v>
      </c>
      <c r="BU14" s="78">
        <v>46082</v>
      </c>
      <c r="BV14" s="87">
        <v>0</v>
      </c>
      <c r="BW14" s="87" t="s">
        <v>66</v>
      </c>
      <c r="BX14" s="87">
        <f>890.92+32532.26</f>
        <v>33423.18</v>
      </c>
      <c r="BY14" s="87" t="s">
        <v>67</v>
      </c>
      <c r="BZ14" s="87">
        <f t="shared" si="4"/>
        <v>14900789.49</v>
      </c>
      <c r="CB14" s="85">
        <v>3447062.11</v>
      </c>
      <c r="CC14" s="85">
        <v>2693092.32</v>
      </c>
      <c r="CD14" s="85">
        <v>2178249.77</v>
      </c>
      <c r="CE14" s="80">
        <v>2299616.79</v>
      </c>
      <c r="CF14" s="80">
        <v>2784048.01</v>
      </c>
      <c r="CG14" s="80">
        <f>3246945.53-1781648.22</f>
        <v>1465297.3099999998</v>
      </c>
      <c r="CH14" s="104">
        <v>33423.18</v>
      </c>
      <c r="CI14" s="88">
        <f t="shared" si="5"/>
        <v>1.3315002433955669E-9</v>
      </c>
      <c r="CJ14" s="108"/>
      <c r="CK14" s="116"/>
    </row>
    <row r="15" spans="1:89" s="74" customFormat="1" ht="14.25">
      <c r="A15" s="89" t="s">
        <v>9</v>
      </c>
      <c r="B15" s="77">
        <v>0</v>
      </c>
      <c r="C15" s="78">
        <v>45778</v>
      </c>
      <c r="D15" s="85">
        <v>0</v>
      </c>
      <c r="E15" s="78">
        <v>45748</v>
      </c>
      <c r="F15" s="85">
        <v>1618917.97</v>
      </c>
      <c r="G15" s="78">
        <v>45870</v>
      </c>
      <c r="H15" s="85">
        <v>0</v>
      </c>
      <c r="I15" s="78">
        <v>45689</v>
      </c>
      <c r="J15" s="85">
        <v>1576277.13</v>
      </c>
      <c r="K15" s="78">
        <v>45839</v>
      </c>
      <c r="L15" s="85">
        <v>554267.34</v>
      </c>
      <c r="M15" s="78">
        <v>45809</v>
      </c>
      <c r="N15" s="85">
        <v>0</v>
      </c>
      <c r="O15" s="78">
        <v>45717</v>
      </c>
      <c r="P15" s="79">
        <f t="shared" si="0"/>
        <v>3749462.4399999995</v>
      </c>
      <c r="Q15" s="80">
        <v>0</v>
      </c>
      <c r="R15" s="81">
        <v>45778</v>
      </c>
      <c r="S15" s="80">
        <v>1967412.47</v>
      </c>
      <c r="T15" s="81">
        <v>45901</v>
      </c>
      <c r="U15" s="80">
        <v>293776.87</v>
      </c>
      <c r="V15" s="81">
        <v>45870</v>
      </c>
      <c r="W15" s="80">
        <v>2114202.85</v>
      </c>
      <c r="X15" s="81">
        <v>45931</v>
      </c>
      <c r="Y15" s="80">
        <v>0</v>
      </c>
      <c r="Z15" s="81">
        <v>45809</v>
      </c>
      <c r="AA15" s="80">
        <v>0</v>
      </c>
      <c r="AB15" s="81">
        <v>45839</v>
      </c>
      <c r="AC15" s="82">
        <f t="shared" si="1"/>
        <v>4375392.1899999995</v>
      </c>
      <c r="AD15" s="82">
        <v>0</v>
      </c>
      <c r="AE15" s="81">
        <v>45902</v>
      </c>
      <c r="AF15" s="82">
        <v>0</v>
      </c>
      <c r="AG15" s="81">
        <v>45627</v>
      </c>
      <c r="AH15" s="82">
        <v>0</v>
      </c>
      <c r="AI15" s="81">
        <v>45931</v>
      </c>
      <c r="AJ15" s="82">
        <v>0</v>
      </c>
      <c r="AK15" s="81">
        <v>45901</v>
      </c>
      <c r="AL15" s="82">
        <v>0</v>
      </c>
      <c r="AM15" s="81">
        <v>45870</v>
      </c>
      <c r="AN15" s="82">
        <v>0</v>
      </c>
      <c r="AO15" s="81">
        <v>45839</v>
      </c>
      <c r="AP15" s="82">
        <v>1891874.14</v>
      </c>
      <c r="AQ15" s="81">
        <v>45962</v>
      </c>
      <c r="AR15" s="82">
        <v>0</v>
      </c>
      <c r="AS15" s="81">
        <v>45721</v>
      </c>
      <c r="AT15" s="82">
        <v>0</v>
      </c>
      <c r="AU15" s="81">
        <v>45776</v>
      </c>
      <c r="AV15" s="82">
        <v>0</v>
      </c>
      <c r="AW15" s="81">
        <v>45806</v>
      </c>
      <c r="AX15" s="82">
        <v>0</v>
      </c>
      <c r="AY15" s="81">
        <v>45837</v>
      </c>
      <c r="AZ15" s="82">
        <v>0</v>
      </c>
      <c r="BA15" s="81">
        <v>45867</v>
      </c>
      <c r="BB15" s="82">
        <v>0</v>
      </c>
      <c r="BC15" s="81">
        <v>45898</v>
      </c>
      <c r="BD15" s="82">
        <v>0</v>
      </c>
      <c r="BE15" s="81">
        <v>45929</v>
      </c>
      <c r="BF15" s="82">
        <v>0</v>
      </c>
      <c r="BG15" s="81">
        <v>45959</v>
      </c>
      <c r="BH15" s="82">
        <v>0</v>
      </c>
      <c r="BI15" s="81">
        <v>45990</v>
      </c>
      <c r="BJ15" s="82">
        <v>2240756.2000000002</v>
      </c>
      <c r="BK15" s="81">
        <v>46020</v>
      </c>
      <c r="BL15" s="83">
        <f t="shared" si="2"/>
        <v>2240756.2000000002</v>
      </c>
      <c r="BM15" s="84">
        <v>149388.82</v>
      </c>
      <c r="BN15" s="81">
        <v>46020</v>
      </c>
      <c r="BO15" s="85">
        <v>1521242.84</v>
      </c>
      <c r="BP15" s="78">
        <v>46023</v>
      </c>
      <c r="BQ15" s="86">
        <f t="shared" si="3"/>
        <v>1670631.6600000001</v>
      </c>
      <c r="BR15" s="85">
        <v>1331968.8899999999</v>
      </c>
      <c r="BS15" s="78">
        <v>46056</v>
      </c>
      <c r="BT15" s="85">
        <v>1907274.11</v>
      </c>
      <c r="BU15" s="78">
        <v>46082</v>
      </c>
      <c r="BV15" s="87">
        <v>131334.41</v>
      </c>
      <c r="BW15" s="90">
        <v>46082</v>
      </c>
      <c r="BX15" s="87">
        <f>19207.63+2853.98+59154.34</f>
        <v>81215.95</v>
      </c>
      <c r="BY15" s="87" t="s">
        <v>68</v>
      </c>
      <c r="BZ15" s="87">
        <f t="shared" si="4"/>
        <v>17379909.989999998</v>
      </c>
      <c r="CB15" s="85">
        <v>2588331.37</v>
      </c>
      <c r="CC15" s="85">
        <v>3050036.43</v>
      </c>
      <c r="CD15" s="85">
        <v>2409606.7400000002</v>
      </c>
      <c r="CE15" s="80">
        <v>2038495.66</v>
      </c>
      <c r="CF15" s="80">
        <v>2426665.77</v>
      </c>
      <c r="CG15" s="80">
        <f>4768957.92-114734.26</f>
        <v>4654223.66</v>
      </c>
      <c r="CH15" s="105">
        <v>212550.36</v>
      </c>
      <c r="CI15" s="88">
        <f t="shared" si="5"/>
        <v>-2.4447217583656311E-9</v>
      </c>
      <c r="CJ15" s="108"/>
      <c r="CK15" s="116"/>
    </row>
    <row r="16" spans="1:89" s="74" customFormat="1" ht="14.25">
      <c r="A16" s="63" t="s">
        <v>10</v>
      </c>
      <c r="B16" s="64">
        <v>0</v>
      </c>
      <c r="C16" s="65">
        <v>45778</v>
      </c>
      <c r="D16" s="64">
        <v>0</v>
      </c>
      <c r="E16" s="65">
        <v>45748</v>
      </c>
      <c r="F16" s="67">
        <v>0</v>
      </c>
      <c r="G16" s="65">
        <v>45870</v>
      </c>
      <c r="H16" s="64">
        <v>0</v>
      </c>
      <c r="I16" s="65">
        <v>45689</v>
      </c>
      <c r="J16" s="64">
        <v>0</v>
      </c>
      <c r="K16" s="65">
        <v>45839</v>
      </c>
      <c r="L16" s="64">
        <v>0</v>
      </c>
      <c r="M16" s="65">
        <v>45809</v>
      </c>
      <c r="N16" s="64">
        <v>0</v>
      </c>
      <c r="O16" s="65">
        <v>45717</v>
      </c>
      <c r="P16" s="66">
        <f t="shared" si="0"/>
        <v>0</v>
      </c>
      <c r="Q16" s="67">
        <v>0</v>
      </c>
      <c r="R16" s="68">
        <v>45778</v>
      </c>
      <c r="S16" s="67">
        <v>151193.04</v>
      </c>
      <c r="T16" s="68">
        <v>45901</v>
      </c>
      <c r="U16" s="67">
        <v>57386.17</v>
      </c>
      <c r="V16" s="68">
        <v>45870</v>
      </c>
      <c r="W16" s="67">
        <v>0</v>
      </c>
      <c r="X16" s="68">
        <v>45931</v>
      </c>
      <c r="Y16" s="67">
        <v>0</v>
      </c>
      <c r="Z16" s="68">
        <v>45809</v>
      </c>
      <c r="AA16" s="67">
        <v>0</v>
      </c>
      <c r="AB16" s="68">
        <v>45839</v>
      </c>
      <c r="AC16" s="67">
        <f t="shared" si="1"/>
        <v>208579.21000000002</v>
      </c>
      <c r="AD16" s="67">
        <v>0</v>
      </c>
      <c r="AE16" s="68">
        <v>45902</v>
      </c>
      <c r="AF16" s="67">
        <v>0</v>
      </c>
      <c r="AG16" s="68">
        <v>45627</v>
      </c>
      <c r="AH16" s="67">
        <v>131747.47</v>
      </c>
      <c r="AI16" s="68">
        <v>45931</v>
      </c>
      <c r="AJ16" s="67">
        <v>151193.04</v>
      </c>
      <c r="AK16" s="68">
        <v>45901</v>
      </c>
      <c r="AL16" s="67">
        <v>27547.49</v>
      </c>
      <c r="AM16" s="68">
        <v>45870</v>
      </c>
      <c r="AN16" s="67">
        <v>0</v>
      </c>
      <c r="AO16" s="68">
        <v>45839</v>
      </c>
      <c r="AP16" s="67">
        <v>0</v>
      </c>
      <c r="AQ16" s="68">
        <v>45962</v>
      </c>
      <c r="AR16" s="67">
        <v>0</v>
      </c>
      <c r="AS16" s="68">
        <v>45722</v>
      </c>
      <c r="AT16" s="67">
        <v>0</v>
      </c>
      <c r="AU16" s="68">
        <v>45776</v>
      </c>
      <c r="AV16" s="67">
        <v>0</v>
      </c>
      <c r="AW16" s="68">
        <v>45806</v>
      </c>
      <c r="AX16" s="67">
        <v>0</v>
      </c>
      <c r="AY16" s="68">
        <v>45837</v>
      </c>
      <c r="AZ16" s="67">
        <v>0</v>
      </c>
      <c r="BA16" s="68">
        <v>45867</v>
      </c>
      <c r="BB16" s="67">
        <v>0</v>
      </c>
      <c r="BC16" s="68">
        <v>45898</v>
      </c>
      <c r="BD16" s="67">
        <v>0</v>
      </c>
      <c r="BE16" s="68">
        <v>45929</v>
      </c>
      <c r="BF16" s="67">
        <v>0</v>
      </c>
      <c r="BG16" s="68">
        <v>45959</v>
      </c>
      <c r="BH16" s="67">
        <v>0</v>
      </c>
      <c r="BI16" s="68">
        <v>45990</v>
      </c>
      <c r="BJ16" s="67">
        <v>0</v>
      </c>
      <c r="BK16" s="68">
        <v>46020</v>
      </c>
      <c r="BL16" s="69">
        <f t="shared" si="2"/>
        <v>0</v>
      </c>
      <c r="BM16" s="70">
        <v>0</v>
      </c>
      <c r="BN16" s="68">
        <v>46020</v>
      </c>
      <c r="BO16" s="67">
        <v>119321.94</v>
      </c>
      <c r="BP16" s="65">
        <v>46023</v>
      </c>
      <c r="BQ16" s="71">
        <f t="shared" si="3"/>
        <v>119321.94</v>
      </c>
      <c r="BR16" s="67">
        <v>121448.65</v>
      </c>
      <c r="BS16" s="65">
        <v>46057</v>
      </c>
      <c r="BT16" s="67">
        <v>0</v>
      </c>
      <c r="BU16" s="65">
        <v>46082</v>
      </c>
      <c r="BV16" s="72">
        <f>155618.57+89315.92+100042.81</f>
        <v>344977.3</v>
      </c>
      <c r="BW16" s="73" t="s">
        <v>69</v>
      </c>
      <c r="BX16" s="72">
        <v>0</v>
      </c>
      <c r="BY16" s="72"/>
      <c r="BZ16" s="72">
        <f t="shared" si="4"/>
        <v>1104815.1000000001</v>
      </c>
      <c r="CA16" s="92"/>
      <c r="CB16" s="67">
        <v>0</v>
      </c>
      <c r="CC16" s="67">
        <v>0</v>
      </c>
      <c r="CD16" s="67">
        <v>0</v>
      </c>
      <c r="CE16" s="67">
        <v>326492.69</v>
      </c>
      <c r="CF16" s="67">
        <v>0</v>
      </c>
      <c r="CG16" s="67">
        <v>0</v>
      </c>
      <c r="CH16" s="103">
        <v>450</v>
      </c>
      <c r="CI16" s="75">
        <f t="shared" si="5"/>
        <v>777872.41000000015</v>
      </c>
      <c r="CJ16" s="107"/>
      <c r="CK16" s="117"/>
    </row>
    <row r="17" spans="1:89" s="74" customFormat="1" ht="14.25">
      <c r="A17" s="89" t="s">
        <v>12</v>
      </c>
      <c r="B17" s="77">
        <v>212549.62</v>
      </c>
      <c r="C17" s="78">
        <v>45778</v>
      </c>
      <c r="D17" s="77">
        <v>0</v>
      </c>
      <c r="E17" s="78">
        <v>45748</v>
      </c>
      <c r="F17" s="77">
        <v>0</v>
      </c>
      <c r="G17" s="78">
        <v>45870</v>
      </c>
      <c r="H17" s="77">
        <v>0</v>
      </c>
      <c r="I17" s="78">
        <v>45689</v>
      </c>
      <c r="J17" s="77">
        <v>0</v>
      </c>
      <c r="K17" s="78">
        <v>45839</v>
      </c>
      <c r="L17" s="77">
        <v>275491.12</v>
      </c>
      <c r="M17" s="78">
        <v>45809</v>
      </c>
      <c r="N17" s="77">
        <v>0</v>
      </c>
      <c r="O17" s="78">
        <v>45717</v>
      </c>
      <c r="P17" s="79">
        <f t="shared" si="0"/>
        <v>488040.74</v>
      </c>
      <c r="Q17" s="80">
        <v>0</v>
      </c>
      <c r="R17" s="81">
        <v>45778</v>
      </c>
      <c r="S17" s="80">
        <v>197947.8</v>
      </c>
      <c r="T17" s="81">
        <v>45901</v>
      </c>
      <c r="U17" s="80">
        <v>372683.85</v>
      </c>
      <c r="V17" s="81">
        <v>45870</v>
      </c>
      <c r="W17" s="80">
        <v>252131.59</v>
      </c>
      <c r="X17" s="81">
        <v>45931</v>
      </c>
      <c r="Y17" s="80">
        <v>11621.21</v>
      </c>
      <c r="Z17" s="81">
        <v>45809</v>
      </c>
      <c r="AA17" s="80">
        <v>292575.15999999997</v>
      </c>
      <c r="AB17" s="81">
        <v>45839</v>
      </c>
      <c r="AC17" s="82">
        <f t="shared" si="1"/>
        <v>1126959.6099999999</v>
      </c>
      <c r="AD17" s="82">
        <v>0</v>
      </c>
      <c r="AE17" s="81">
        <v>45903</v>
      </c>
      <c r="AF17" s="82">
        <v>0</v>
      </c>
      <c r="AG17" s="81">
        <v>45627</v>
      </c>
      <c r="AH17" s="82">
        <v>252131.59</v>
      </c>
      <c r="AI17" s="81">
        <v>45931</v>
      </c>
      <c r="AJ17" s="82">
        <v>197947.8</v>
      </c>
      <c r="AK17" s="81">
        <v>45901</v>
      </c>
      <c r="AL17" s="82">
        <v>27620.2</v>
      </c>
      <c r="AM17" s="81">
        <v>45870</v>
      </c>
      <c r="AN17" s="82">
        <v>0</v>
      </c>
      <c r="AO17" s="81">
        <v>45839</v>
      </c>
      <c r="AP17" s="82">
        <v>409123.57</v>
      </c>
      <c r="AQ17" s="81">
        <v>45962</v>
      </c>
      <c r="AR17" s="82">
        <v>0</v>
      </c>
      <c r="AS17" s="81">
        <v>45723</v>
      </c>
      <c r="AT17" s="82">
        <v>0</v>
      </c>
      <c r="AU17" s="81">
        <v>45776</v>
      </c>
      <c r="AV17" s="82">
        <v>0</v>
      </c>
      <c r="AW17" s="81">
        <v>45806</v>
      </c>
      <c r="AX17" s="82">
        <v>0</v>
      </c>
      <c r="AY17" s="81">
        <v>45837</v>
      </c>
      <c r="AZ17" s="82">
        <v>0</v>
      </c>
      <c r="BA17" s="81">
        <v>45867</v>
      </c>
      <c r="BB17" s="82">
        <v>0</v>
      </c>
      <c r="BC17" s="81">
        <v>45898</v>
      </c>
      <c r="BD17" s="82">
        <v>0</v>
      </c>
      <c r="BE17" s="81">
        <v>45929</v>
      </c>
      <c r="BF17" s="82">
        <v>0</v>
      </c>
      <c r="BG17" s="81">
        <v>45959</v>
      </c>
      <c r="BH17" s="82">
        <v>0</v>
      </c>
      <c r="BI17" s="81">
        <v>45990</v>
      </c>
      <c r="BJ17" s="82">
        <v>186487.27</v>
      </c>
      <c r="BK17" s="81">
        <v>46020</v>
      </c>
      <c r="BL17" s="83">
        <f t="shared" si="2"/>
        <v>186487.27</v>
      </c>
      <c r="BM17" s="84">
        <v>9830.32</v>
      </c>
      <c r="BN17" s="81">
        <v>46020</v>
      </c>
      <c r="BO17" s="85">
        <v>217187.33</v>
      </c>
      <c r="BP17" s="78">
        <v>46023</v>
      </c>
      <c r="BQ17" s="86">
        <f t="shared" si="3"/>
        <v>227017.65</v>
      </c>
      <c r="BR17" s="85">
        <v>235125.43</v>
      </c>
      <c r="BS17" s="78">
        <v>46058</v>
      </c>
      <c r="BT17" s="85">
        <v>102567.18</v>
      </c>
      <c r="BU17" s="78">
        <v>46082</v>
      </c>
      <c r="BV17" s="87">
        <v>0</v>
      </c>
      <c r="BW17" s="87" t="s">
        <v>66</v>
      </c>
      <c r="BX17" s="87">
        <f>656.68</f>
        <v>656.68</v>
      </c>
      <c r="BY17" s="93">
        <v>46079</v>
      </c>
      <c r="BZ17" s="87">
        <f t="shared" si="4"/>
        <v>3253677.72</v>
      </c>
      <c r="CB17" s="85">
        <v>633714.57999999996</v>
      </c>
      <c r="CC17" s="85">
        <v>277740.98</v>
      </c>
      <c r="CD17" s="85">
        <v>333326.84000000003</v>
      </c>
      <c r="CE17" s="80">
        <v>356245.58</v>
      </c>
      <c r="CF17" s="80">
        <v>200407.27</v>
      </c>
      <c r="CG17" s="80">
        <v>259499.34</v>
      </c>
      <c r="CH17" s="105">
        <v>314614.39</v>
      </c>
      <c r="CI17" s="91">
        <f t="shared" si="5"/>
        <v>878128.73999999987</v>
      </c>
      <c r="CJ17" s="108"/>
      <c r="CK17" s="118"/>
    </row>
    <row r="18" spans="1:89" s="74" customFormat="1" ht="14.25">
      <c r="A18" s="89" t="s">
        <v>13</v>
      </c>
      <c r="B18" s="77">
        <v>19445.71</v>
      </c>
      <c r="C18" s="78">
        <v>45778</v>
      </c>
      <c r="D18" s="77">
        <v>0</v>
      </c>
      <c r="E18" s="78">
        <v>45748</v>
      </c>
      <c r="F18" s="77">
        <v>0</v>
      </c>
      <c r="G18" s="78">
        <v>45870</v>
      </c>
      <c r="H18" s="77">
        <v>0</v>
      </c>
      <c r="I18" s="78">
        <v>45689</v>
      </c>
      <c r="J18" s="77">
        <v>9486.4599999999991</v>
      </c>
      <c r="K18" s="78">
        <v>45839</v>
      </c>
      <c r="L18" s="77">
        <v>473835.19</v>
      </c>
      <c r="M18" s="78">
        <v>45809</v>
      </c>
      <c r="N18" s="77">
        <v>0</v>
      </c>
      <c r="O18" s="78">
        <v>45717</v>
      </c>
      <c r="P18" s="79">
        <f t="shared" si="0"/>
        <v>502767.35999999999</v>
      </c>
      <c r="Q18" s="80">
        <v>0</v>
      </c>
      <c r="R18" s="81">
        <v>45778</v>
      </c>
      <c r="S18" s="80">
        <v>279176.34999999998</v>
      </c>
      <c r="T18" s="81">
        <v>45901</v>
      </c>
      <c r="U18" s="80">
        <v>399875.06</v>
      </c>
      <c r="V18" s="81">
        <v>45870</v>
      </c>
      <c r="W18" s="80">
        <v>477337.07</v>
      </c>
      <c r="X18" s="81">
        <v>45931</v>
      </c>
      <c r="Y18" s="80">
        <v>0</v>
      </c>
      <c r="Z18" s="81">
        <v>45809</v>
      </c>
      <c r="AA18" s="80">
        <v>338011.2</v>
      </c>
      <c r="AB18" s="81">
        <v>45839</v>
      </c>
      <c r="AC18" s="82">
        <f t="shared" si="1"/>
        <v>1494399.68</v>
      </c>
      <c r="AD18" s="82">
        <v>0</v>
      </c>
      <c r="AE18" s="81">
        <v>45904</v>
      </c>
      <c r="AF18" s="82">
        <v>0</v>
      </c>
      <c r="AG18" s="81">
        <v>45627</v>
      </c>
      <c r="AH18" s="82">
        <v>337848.23</v>
      </c>
      <c r="AI18" s="81">
        <v>45931</v>
      </c>
      <c r="AJ18" s="82">
        <v>0</v>
      </c>
      <c r="AK18" s="81">
        <v>45901</v>
      </c>
      <c r="AL18" s="82">
        <v>0</v>
      </c>
      <c r="AM18" s="81">
        <v>45870</v>
      </c>
      <c r="AN18" s="82">
        <v>0</v>
      </c>
      <c r="AO18" s="81">
        <v>45839</v>
      </c>
      <c r="AP18" s="82">
        <v>319392.99</v>
      </c>
      <c r="AQ18" s="81">
        <v>45962</v>
      </c>
      <c r="AR18" s="82">
        <v>0</v>
      </c>
      <c r="AS18" s="81">
        <v>45724</v>
      </c>
      <c r="AT18" s="82">
        <v>0</v>
      </c>
      <c r="AU18" s="81">
        <v>45776</v>
      </c>
      <c r="AV18" s="82">
        <v>0</v>
      </c>
      <c r="AW18" s="81">
        <v>45806</v>
      </c>
      <c r="AX18" s="82">
        <v>0</v>
      </c>
      <c r="AY18" s="81">
        <v>45837</v>
      </c>
      <c r="AZ18" s="82">
        <v>0</v>
      </c>
      <c r="BA18" s="81">
        <v>45867</v>
      </c>
      <c r="BB18" s="82">
        <v>0</v>
      </c>
      <c r="BC18" s="81">
        <v>45898</v>
      </c>
      <c r="BD18" s="82">
        <v>0</v>
      </c>
      <c r="BE18" s="81">
        <v>45929</v>
      </c>
      <c r="BF18" s="94">
        <v>120607.01</v>
      </c>
      <c r="BG18" s="81">
        <v>45959</v>
      </c>
      <c r="BH18" s="82">
        <v>319392.99</v>
      </c>
      <c r="BI18" s="81">
        <v>45990</v>
      </c>
      <c r="BJ18" s="82">
        <v>355069.53</v>
      </c>
      <c r="BK18" s="81">
        <v>46020</v>
      </c>
      <c r="BL18" s="83">
        <f t="shared" si="2"/>
        <v>795069.53</v>
      </c>
      <c r="BM18" s="84">
        <v>0</v>
      </c>
      <c r="BN18" s="81">
        <v>46020</v>
      </c>
      <c r="BO18" s="85">
        <v>71750.34</v>
      </c>
      <c r="BP18" s="78">
        <v>46023</v>
      </c>
      <c r="BQ18" s="86">
        <f t="shared" si="3"/>
        <v>71750.34</v>
      </c>
      <c r="BR18" s="85">
        <v>246644.16</v>
      </c>
      <c r="BS18" s="78">
        <v>46059</v>
      </c>
      <c r="BT18" s="85">
        <v>482252.52</v>
      </c>
      <c r="BU18" s="78">
        <v>46082</v>
      </c>
      <c r="BV18" s="87">
        <v>0</v>
      </c>
      <c r="BW18" s="87" t="s">
        <v>66</v>
      </c>
      <c r="BX18" s="87">
        <f>10817.85</f>
        <v>10817.85</v>
      </c>
      <c r="BY18" s="93">
        <v>46048</v>
      </c>
      <c r="BZ18" s="87">
        <f t="shared" si="4"/>
        <v>4260942.66</v>
      </c>
      <c r="CB18" s="85">
        <v>633506.55000000005</v>
      </c>
      <c r="CC18" s="85">
        <v>753698.52</v>
      </c>
      <c r="CD18" s="85">
        <v>945998.36</v>
      </c>
      <c r="CE18" s="80">
        <v>507627.28</v>
      </c>
      <c r="CF18" s="80">
        <v>927041.58</v>
      </c>
      <c r="CG18" s="80">
        <f>604165.46-121912.94</f>
        <v>482252.51999999996</v>
      </c>
      <c r="CH18" s="105">
        <v>10817.85</v>
      </c>
      <c r="CI18" s="91">
        <f t="shared" si="5"/>
        <v>5.0022208597511053E-10</v>
      </c>
      <c r="CJ18" s="108"/>
      <c r="CK18" s="116"/>
    </row>
    <row r="19" spans="1:89" s="74" customFormat="1" ht="14.25">
      <c r="A19" s="76" t="s">
        <v>15</v>
      </c>
      <c r="B19" s="77">
        <v>0</v>
      </c>
      <c r="C19" s="78">
        <v>45778</v>
      </c>
      <c r="D19" s="77">
        <v>0</v>
      </c>
      <c r="E19" s="78">
        <v>45748</v>
      </c>
      <c r="F19" s="77">
        <v>0</v>
      </c>
      <c r="G19" s="78">
        <v>45870</v>
      </c>
      <c r="H19" s="77">
        <v>0</v>
      </c>
      <c r="I19" s="78">
        <v>45689</v>
      </c>
      <c r="J19" s="77">
        <v>0</v>
      </c>
      <c r="K19" s="78">
        <v>45839</v>
      </c>
      <c r="L19" s="77">
        <v>0</v>
      </c>
      <c r="M19" s="78">
        <v>45809</v>
      </c>
      <c r="N19" s="77">
        <v>0</v>
      </c>
      <c r="O19" s="78">
        <v>45717</v>
      </c>
      <c r="P19" s="79">
        <f t="shared" si="0"/>
        <v>0</v>
      </c>
      <c r="Q19" s="80">
        <v>0</v>
      </c>
      <c r="R19" s="81">
        <v>45778</v>
      </c>
      <c r="S19" s="80">
        <v>0</v>
      </c>
      <c r="T19" s="81">
        <v>45901</v>
      </c>
      <c r="U19" s="80">
        <v>0</v>
      </c>
      <c r="V19" s="81">
        <v>45870</v>
      </c>
      <c r="W19" s="80">
        <v>0</v>
      </c>
      <c r="X19" s="81">
        <v>45931</v>
      </c>
      <c r="Y19" s="80">
        <v>0</v>
      </c>
      <c r="Z19" s="81">
        <v>45809</v>
      </c>
      <c r="AA19" s="80">
        <v>0</v>
      </c>
      <c r="AB19" s="81">
        <v>45839</v>
      </c>
      <c r="AC19" s="82">
        <f t="shared" si="1"/>
        <v>0</v>
      </c>
      <c r="AD19" s="82">
        <v>0</v>
      </c>
      <c r="AE19" s="81">
        <v>45901</v>
      </c>
      <c r="AF19" s="82">
        <v>0</v>
      </c>
      <c r="AG19" s="81">
        <v>45627</v>
      </c>
      <c r="AH19" s="82">
        <v>0</v>
      </c>
      <c r="AI19" s="81">
        <v>45931</v>
      </c>
      <c r="AJ19" s="82">
        <v>0</v>
      </c>
      <c r="AK19" s="81">
        <v>45901</v>
      </c>
      <c r="AL19" s="82">
        <v>0</v>
      </c>
      <c r="AM19" s="81">
        <v>45870</v>
      </c>
      <c r="AN19" s="82">
        <v>0</v>
      </c>
      <c r="AO19" s="81">
        <v>45839</v>
      </c>
      <c r="AP19" s="82">
        <v>0</v>
      </c>
      <c r="AQ19" s="81">
        <v>45962</v>
      </c>
      <c r="AR19" s="82">
        <v>0</v>
      </c>
      <c r="AS19" s="81">
        <v>45725</v>
      </c>
      <c r="AT19" s="82">
        <v>0</v>
      </c>
      <c r="AU19" s="81">
        <v>45776</v>
      </c>
      <c r="AV19" s="82">
        <v>0</v>
      </c>
      <c r="AW19" s="81">
        <v>45806</v>
      </c>
      <c r="AX19" s="82">
        <v>0</v>
      </c>
      <c r="AY19" s="81">
        <v>45837</v>
      </c>
      <c r="AZ19" s="82">
        <v>0</v>
      </c>
      <c r="BA19" s="81">
        <v>45867</v>
      </c>
      <c r="BB19" s="82">
        <v>0</v>
      </c>
      <c r="BC19" s="81">
        <v>45898</v>
      </c>
      <c r="BD19" s="82">
        <v>0</v>
      </c>
      <c r="BE19" s="81">
        <v>45929</v>
      </c>
      <c r="BF19" s="82">
        <v>0</v>
      </c>
      <c r="BG19" s="81">
        <v>45959</v>
      </c>
      <c r="BH19" s="82">
        <v>23996.18</v>
      </c>
      <c r="BI19" s="81">
        <v>45990</v>
      </c>
      <c r="BJ19" s="82">
        <v>38429.39</v>
      </c>
      <c r="BK19" s="81">
        <v>46020</v>
      </c>
      <c r="BL19" s="83">
        <f t="shared" si="2"/>
        <v>62425.57</v>
      </c>
      <c r="BM19" s="84">
        <v>0</v>
      </c>
      <c r="BN19" s="81">
        <v>46020</v>
      </c>
      <c r="BO19" s="85">
        <v>190789.8</v>
      </c>
      <c r="BP19" s="78">
        <v>46023</v>
      </c>
      <c r="BQ19" s="86">
        <f t="shared" si="3"/>
        <v>190789.8</v>
      </c>
      <c r="BR19" s="80">
        <v>0</v>
      </c>
      <c r="BS19" s="78">
        <v>46060</v>
      </c>
      <c r="BT19" s="85">
        <v>0</v>
      </c>
      <c r="BU19" s="78">
        <v>46082</v>
      </c>
      <c r="BV19" s="87">
        <v>0</v>
      </c>
      <c r="BW19" s="87" t="s">
        <v>66</v>
      </c>
      <c r="BX19" s="87">
        <v>0</v>
      </c>
      <c r="BY19" s="87"/>
      <c r="BZ19" s="87">
        <f t="shared" si="4"/>
        <v>253215.37</v>
      </c>
      <c r="CB19" s="80">
        <v>0</v>
      </c>
      <c r="CC19" s="80">
        <v>0</v>
      </c>
      <c r="CD19" s="80">
        <v>62425.57</v>
      </c>
      <c r="CE19" s="80">
        <v>778851.99</v>
      </c>
      <c r="CF19" s="80">
        <v>0</v>
      </c>
      <c r="CG19" s="80">
        <v>0</v>
      </c>
      <c r="CH19" s="105">
        <v>0</v>
      </c>
      <c r="CI19" s="91">
        <v>0</v>
      </c>
      <c r="CJ19" s="108"/>
      <c r="CK19" s="116"/>
    </row>
    <row r="20" spans="1:89" s="74" customFormat="1" ht="16.5" customHeight="1">
      <c r="A20" s="95" t="s">
        <v>70</v>
      </c>
      <c r="B20" s="96"/>
      <c r="C20" s="97"/>
      <c r="D20" s="96"/>
      <c r="E20" s="97"/>
      <c r="F20" s="96"/>
      <c r="G20" s="97"/>
      <c r="H20" s="96"/>
      <c r="I20" s="97"/>
      <c r="J20" s="96"/>
      <c r="K20" s="97"/>
      <c r="L20" s="96"/>
      <c r="M20" s="97"/>
      <c r="N20" s="96"/>
      <c r="O20" s="97"/>
      <c r="P20" s="98"/>
      <c r="Q20" s="80"/>
      <c r="R20" s="99"/>
      <c r="S20" s="80"/>
      <c r="T20" s="99"/>
      <c r="U20" s="80"/>
      <c r="V20" s="99"/>
      <c r="W20" s="80"/>
      <c r="X20" s="99"/>
      <c r="Y20" s="80"/>
      <c r="Z20" s="99"/>
      <c r="AA20" s="80"/>
      <c r="AB20" s="99"/>
      <c r="AC20" s="80"/>
      <c r="AD20" s="80"/>
      <c r="AE20" s="99"/>
      <c r="AF20" s="80"/>
      <c r="AG20" s="99"/>
      <c r="AH20" s="80"/>
      <c r="AI20" s="99"/>
      <c r="AJ20" s="80"/>
      <c r="AK20" s="99"/>
      <c r="AL20" s="80"/>
      <c r="AM20" s="99"/>
      <c r="AN20" s="80"/>
      <c r="AO20" s="99"/>
      <c r="AP20" s="80"/>
      <c r="AQ20" s="99"/>
      <c r="AR20" s="80"/>
      <c r="AS20" s="99"/>
      <c r="AT20" s="80"/>
      <c r="AU20" s="99"/>
      <c r="AV20" s="80"/>
      <c r="AW20" s="99"/>
      <c r="AX20" s="80"/>
      <c r="AY20" s="99"/>
      <c r="AZ20" s="80"/>
      <c r="BA20" s="99"/>
      <c r="BB20" s="80"/>
      <c r="BC20" s="99"/>
      <c r="BD20" s="80"/>
      <c r="BE20" s="99"/>
      <c r="BF20" s="80"/>
      <c r="BG20" s="99"/>
      <c r="BH20" s="80"/>
      <c r="BI20" s="99"/>
      <c r="BJ20" s="80"/>
      <c r="BK20" s="99"/>
      <c r="BL20" s="86"/>
      <c r="BM20" s="100"/>
      <c r="BN20" s="99"/>
      <c r="BO20" s="80"/>
      <c r="BP20" s="97"/>
      <c r="BQ20" s="86"/>
      <c r="BR20" s="80"/>
      <c r="BS20" s="97"/>
      <c r="BT20" s="80"/>
      <c r="BU20" s="97"/>
      <c r="BV20" s="87"/>
      <c r="BW20" s="101"/>
      <c r="BX20" s="87">
        <v>1913.91</v>
      </c>
      <c r="BY20" s="90">
        <v>45992</v>
      </c>
      <c r="BZ20" s="87">
        <f t="shared" si="4"/>
        <v>1913.91</v>
      </c>
      <c r="CA20" s="102"/>
      <c r="CB20" s="80">
        <v>0</v>
      </c>
      <c r="CC20" s="80">
        <v>0</v>
      </c>
      <c r="CD20" s="80">
        <v>0</v>
      </c>
      <c r="CE20" s="80">
        <v>0</v>
      </c>
      <c r="CF20" s="80">
        <v>0</v>
      </c>
      <c r="CG20" s="80">
        <v>0</v>
      </c>
      <c r="CH20" s="105">
        <v>1913.91</v>
      </c>
      <c r="CI20" s="91">
        <f>BZ20-CB20-CC20-CD20-CE20-CF20-CG20-CH20</f>
        <v>0</v>
      </c>
      <c r="CJ20" s="109"/>
      <c r="CK20" s="116"/>
    </row>
    <row r="21" spans="1:89" s="74" customFormat="1" ht="16.5" customHeight="1">
      <c r="A21" s="63" t="s">
        <v>16</v>
      </c>
      <c r="B21" s="64">
        <v>0</v>
      </c>
      <c r="C21" s="65">
        <v>45778</v>
      </c>
      <c r="D21" s="64">
        <v>0</v>
      </c>
      <c r="E21" s="65">
        <v>45748</v>
      </c>
      <c r="F21" s="64">
        <v>0</v>
      </c>
      <c r="G21" s="65">
        <v>45870</v>
      </c>
      <c r="H21" s="64">
        <v>0</v>
      </c>
      <c r="I21" s="65">
        <v>45689</v>
      </c>
      <c r="J21" s="64">
        <v>0</v>
      </c>
      <c r="K21" s="65">
        <v>45839</v>
      </c>
      <c r="L21" s="64">
        <v>0</v>
      </c>
      <c r="M21" s="65">
        <v>45809</v>
      </c>
      <c r="N21" s="64">
        <v>0</v>
      </c>
      <c r="O21" s="65">
        <v>45717</v>
      </c>
      <c r="P21" s="66">
        <f t="shared" ref="P21:P45" si="6">B21+F21+J21+L21+D21+H21+N21</f>
        <v>0</v>
      </c>
      <c r="Q21" s="67">
        <v>0</v>
      </c>
      <c r="R21" s="68">
        <v>45778</v>
      </c>
      <c r="S21" s="67">
        <v>195242.5</v>
      </c>
      <c r="T21" s="68">
        <v>45901</v>
      </c>
      <c r="U21" s="67">
        <v>178212.97</v>
      </c>
      <c r="V21" s="68">
        <v>45870</v>
      </c>
      <c r="W21" s="67">
        <v>197303.72</v>
      </c>
      <c r="X21" s="68">
        <v>45931</v>
      </c>
      <c r="Y21" s="67">
        <v>0</v>
      </c>
      <c r="Z21" s="68">
        <v>45809</v>
      </c>
      <c r="AA21" s="67">
        <v>0</v>
      </c>
      <c r="AB21" s="68">
        <v>45839</v>
      </c>
      <c r="AC21" s="67">
        <f t="shared" ref="AC21:AC45" si="7">Q21+S21+U21+W21+Y21+AA21</f>
        <v>570759.18999999994</v>
      </c>
      <c r="AD21" s="67">
        <v>0</v>
      </c>
      <c r="AE21" s="68">
        <v>45901</v>
      </c>
      <c r="AF21" s="67">
        <v>0</v>
      </c>
      <c r="AG21" s="68">
        <v>45627</v>
      </c>
      <c r="AH21" s="67">
        <v>197303.72</v>
      </c>
      <c r="AI21" s="68">
        <v>45931</v>
      </c>
      <c r="AJ21" s="67">
        <v>195242.5</v>
      </c>
      <c r="AK21" s="68">
        <v>45901</v>
      </c>
      <c r="AL21" s="67">
        <v>96561.96</v>
      </c>
      <c r="AM21" s="68">
        <v>45870</v>
      </c>
      <c r="AN21" s="67">
        <v>0</v>
      </c>
      <c r="AO21" s="68">
        <v>45839</v>
      </c>
      <c r="AP21" s="67">
        <v>176833.64</v>
      </c>
      <c r="AQ21" s="68">
        <v>45962</v>
      </c>
      <c r="AR21" s="67">
        <v>0</v>
      </c>
      <c r="AS21" s="68">
        <v>45726</v>
      </c>
      <c r="AT21" s="67">
        <v>0</v>
      </c>
      <c r="AU21" s="68">
        <v>45776</v>
      </c>
      <c r="AV21" s="67">
        <v>0</v>
      </c>
      <c r="AW21" s="68">
        <v>45806</v>
      </c>
      <c r="AX21" s="67">
        <v>0</v>
      </c>
      <c r="AY21" s="68">
        <v>45837</v>
      </c>
      <c r="AZ21" s="67">
        <v>0</v>
      </c>
      <c r="BA21" s="68">
        <v>45867</v>
      </c>
      <c r="BB21" s="67">
        <v>0</v>
      </c>
      <c r="BC21" s="68">
        <v>45898</v>
      </c>
      <c r="BD21" s="67">
        <v>0</v>
      </c>
      <c r="BE21" s="68">
        <v>45929</v>
      </c>
      <c r="BF21" s="67">
        <v>0</v>
      </c>
      <c r="BG21" s="68">
        <v>45959</v>
      </c>
      <c r="BH21" s="67">
        <v>0</v>
      </c>
      <c r="BI21" s="68">
        <v>45990</v>
      </c>
      <c r="BJ21" s="67">
        <v>20439.580000000002</v>
      </c>
      <c r="BK21" s="68">
        <v>46020</v>
      </c>
      <c r="BL21" s="71">
        <f t="shared" ref="BL21:BL45" si="8">BJ21+BH21+BF21+BD21+BB21+AZ21+AX21+AV21+AT21+AR21</f>
        <v>20439.580000000002</v>
      </c>
      <c r="BM21" s="70">
        <v>0</v>
      </c>
      <c r="BN21" s="68">
        <v>46020</v>
      </c>
      <c r="BO21" s="67">
        <v>210825.42</v>
      </c>
      <c r="BP21" s="65">
        <v>46023</v>
      </c>
      <c r="BQ21" s="71">
        <f t="shared" ref="BQ21:BQ45" si="9">BM21+BO21</f>
        <v>210825.42</v>
      </c>
      <c r="BR21" s="67">
        <v>0</v>
      </c>
      <c r="BS21" s="65">
        <v>46061</v>
      </c>
      <c r="BT21" s="67">
        <v>0</v>
      </c>
      <c r="BU21" s="65">
        <v>46082</v>
      </c>
      <c r="BV21" s="72">
        <f>50000+79325.43+160674.57</f>
        <v>290000</v>
      </c>
      <c r="BW21" s="73" t="s">
        <v>71</v>
      </c>
      <c r="BX21" s="72">
        <v>0</v>
      </c>
      <c r="BY21" s="72"/>
      <c r="BZ21" s="72">
        <f t="shared" si="4"/>
        <v>1757966.0099999998</v>
      </c>
      <c r="CB21" s="67">
        <v>0</v>
      </c>
      <c r="CC21" s="67">
        <v>0</v>
      </c>
      <c r="CD21" s="67">
        <v>4000</v>
      </c>
      <c r="CE21" s="67">
        <v>0</v>
      </c>
      <c r="CF21" s="67">
        <v>0</v>
      </c>
      <c r="CG21" s="67">
        <v>8009.36</v>
      </c>
      <c r="CH21" s="103">
        <v>0</v>
      </c>
      <c r="CI21" s="91">
        <f>BZ21-CB21-CC21-CD21-CE21-CF21-CG21-CH21</f>
        <v>1745956.6499999997</v>
      </c>
      <c r="CJ21" s="107"/>
      <c r="CK21" s="117"/>
    </row>
    <row r="22" spans="1:89" ht="14.25">
      <c r="A22" s="7" t="s">
        <v>17</v>
      </c>
      <c r="B22" s="24">
        <v>0</v>
      </c>
      <c r="C22" s="25">
        <v>45778</v>
      </c>
      <c r="D22" s="24">
        <v>0</v>
      </c>
      <c r="E22" s="25">
        <v>45748</v>
      </c>
      <c r="F22" s="24">
        <v>0</v>
      </c>
      <c r="G22" s="25">
        <v>45870</v>
      </c>
      <c r="H22" s="24">
        <v>0</v>
      </c>
      <c r="I22" s="25">
        <v>45689</v>
      </c>
      <c r="J22" s="24">
        <v>0</v>
      </c>
      <c r="K22" s="25">
        <v>45839</v>
      </c>
      <c r="L22" s="24">
        <v>0</v>
      </c>
      <c r="M22" s="25">
        <v>45809</v>
      </c>
      <c r="N22" s="24">
        <v>0</v>
      </c>
      <c r="O22" s="25">
        <v>45717</v>
      </c>
      <c r="P22" s="26">
        <f t="shared" si="6"/>
        <v>0</v>
      </c>
      <c r="Q22" s="8">
        <v>0</v>
      </c>
      <c r="R22" s="27">
        <v>45778</v>
      </c>
      <c r="S22" s="8">
        <v>62905.42</v>
      </c>
      <c r="T22" s="27">
        <v>45901</v>
      </c>
      <c r="U22" s="8">
        <v>25806.78</v>
      </c>
      <c r="V22" s="27">
        <v>45870</v>
      </c>
      <c r="W22" s="8">
        <v>109431.09</v>
      </c>
      <c r="X22" s="27">
        <v>45931</v>
      </c>
      <c r="Y22" s="8">
        <v>0</v>
      </c>
      <c r="Z22" s="27">
        <v>45809</v>
      </c>
      <c r="AA22" s="8">
        <v>0</v>
      </c>
      <c r="AB22" s="27">
        <v>45839</v>
      </c>
      <c r="AC22" s="28">
        <f t="shared" si="7"/>
        <v>198143.28999999998</v>
      </c>
      <c r="AD22" s="28">
        <v>0</v>
      </c>
      <c r="AE22" s="27">
        <v>45901</v>
      </c>
      <c r="AF22" s="28">
        <v>0</v>
      </c>
      <c r="AG22" s="27">
        <v>45627</v>
      </c>
      <c r="AH22" s="28">
        <v>109431.09</v>
      </c>
      <c r="AI22" s="27">
        <v>45931</v>
      </c>
      <c r="AJ22" s="28">
        <v>60366.45</v>
      </c>
      <c r="AK22" s="27">
        <v>45901</v>
      </c>
      <c r="AL22" s="28">
        <v>0</v>
      </c>
      <c r="AM22" s="27">
        <v>45870</v>
      </c>
      <c r="AN22" s="28">
        <v>0</v>
      </c>
      <c r="AO22" s="27">
        <v>45839</v>
      </c>
      <c r="AP22" s="28">
        <v>114917.07</v>
      </c>
      <c r="AQ22" s="27">
        <v>45962</v>
      </c>
      <c r="AR22" s="28">
        <v>0</v>
      </c>
      <c r="AS22" s="27">
        <v>45727</v>
      </c>
      <c r="AT22" s="28">
        <v>0</v>
      </c>
      <c r="AU22" s="27">
        <v>45776</v>
      </c>
      <c r="AV22" s="28">
        <v>0</v>
      </c>
      <c r="AW22" s="27">
        <v>45806</v>
      </c>
      <c r="AX22" s="28">
        <v>0</v>
      </c>
      <c r="AY22" s="27">
        <v>45837</v>
      </c>
      <c r="AZ22" s="28">
        <v>0</v>
      </c>
      <c r="BA22" s="27">
        <v>45867</v>
      </c>
      <c r="BB22" s="28">
        <v>0</v>
      </c>
      <c r="BC22" s="27">
        <v>45898</v>
      </c>
      <c r="BD22" s="28">
        <v>0</v>
      </c>
      <c r="BE22" s="27">
        <v>45929</v>
      </c>
      <c r="BF22" s="28">
        <v>0</v>
      </c>
      <c r="BG22" s="27">
        <v>45959</v>
      </c>
      <c r="BH22" s="28">
        <v>0</v>
      </c>
      <c r="BI22" s="27">
        <v>45990</v>
      </c>
      <c r="BJ22" s="28">
        <v>65025.69</v>
      </c>
      <c r="BK22" s="27">
        <v>46020</v>
      </c>
      <c r="BL22" s="29">
        <f t="shared" si="8"/>
        <v>65025.69</v>
      </c>
      <c r="BM22" s="30">
        <v>1280.3</v>
      </c>
      <c r="BN22" s="27">
        <v>46020</v>
      </c>
      <c r="BO22" s="9">
        <v>71906.2</v>
      </c>
      <c r="BP22" s="25">
        <v>46023</v>
      </c>
      <c r="BQ22" s="31">
        <f t="shared" si="9"/>
        <v>73186.5</v>
      </c>
      <c r="BR22" s="9">
        <v>73236.23</v>
      </c>
      <c r="BS22" s="25">
        <v>46062</v>
      </c>
      <c r="BT22" s="9">
        <v>53264.97</v>
      </c>
      <c r="BU22" s="25">
        <v>46082</v>
      </c>
      <c r="BV22" s="32">
        <v>0</v>
      </c>
      <c r="BW22" s="32" t="s">
        <v>66</v>
      </c>
      <c r="BX22" s="32">
        <f>4954.3</f>
        <v>4954.3</v>
      </c>
      <c r="BY22" s="33">
        <v>46107</v>
      </c>
      <c r="BZ22" s="32">
        <f t="shared" si="4"/>
        <v>752525.59000000008</v>
      </c>
      <c r="CB22" s="9">
        <v>198143.29</v>
      </c>
      <c r="CC22" s="9">
        <v>146185.84</v>
      </c>
      <c r="CD22" s="9">
        <v>173351.96</v>
      </c>
      <c r="CE22" s="8">
        <v>103389</v>
      </c>
      <c r="CF22" s="8">
        <v>73236.23</v>
      </c>
      <c r="CG22" s="8">
        <f>224234.85-170969.88</f>
        <v>53264.97</v>
      </c>
      <c r="CH22" s="106">
        <v>4954.3</v>
      </c>
      <c r="CI22" s="11">
        <f t="shared" ref="CI22:CI37" si="10">BZ22-CB22-CC22-CD22-CE22-CF22-CG22-CH22</f>
        <v>9.0039975475519896E-11</v>
      </c>
      <c r="CJ22" s="110"/>
      <c r="CK22" s="119"/>
    </row>
    <row r="23" spans="1:89" ht="14.25">
      <c r="A23" s="10" t="s">
        <v>18</v>
      </c>
      <c r="B23" s="24">
        <v>327646.8</v>
      </c>
      <c r="C23" s="25">
        <v>45778</v>
      </c>
      <c r="D23" s="24">
        <v>342458.34</v>
      </c>
      <c r="E23" s="25">
        <v>45748</v>
      </c>
      <c r="F23" s="24">
        <v>0</v>
      </c>
      <c r="G23" s="25">
        <v>45870</v>
      </c>
      <c r="H23" s="24">
        <v>0</v>
      </c>
      <c r="I23" s="25">
        <v>45689</v>
      </c>
      <c r="J23" s="24">
        <v>80690.63</v>
      </c>
      <c r="K23" s="25">
        <v>45839</v>
      </c>
      <c r="L23" s="24">
        <v>467346.21</v>
      </c>
      <c r="M23" s="25">
        <v>45809</v>
      </c>
      <c r="N23" s="24">
        <v>217905.77</v>
      </c>
      <c r="O23" s="25">
        <v>45717</v>
      </c>
      <c r="P23" s="26">
        <f t="shared" si="6"/>
        <v>1436047.75</v>
      </c>
      <c r="Q23" s="8">
        <v>0</v>
      </c>
      <c r="R23" s="27">
        <v>45778</v>
      </c>
      <c r="S23" s="8">
        <v>380478.85</v>
      </c>
      <c r="T23" s="27">
        <v>45901</v>
      </c>
      <c r="U23" s="8">
        <v>638468.18000000005</v>
      </c>
      <c r="V23" s="27">
        <v>45870</v>
      </c>
      <c r="W23" s="8">
        <v>410990.01</v>
      </c>
      <c r="X23" s="27">
        <v>45931</v>
      </c>
      <c r="Y23" s="8">
        <v>0</v>
      </c>
      <c r="Z23" s="27">
        <v>45809</v>
      </c>
      <c r="AA23" s="8">
        <v>245842.4</v>
      </c>
      <c r="AB23" s="27">
        <v>45839</v>
      </c>
      <c r="AC23" s="28">
        <f t="shared" si="7"/>
        <v>1675779.44</v>
      </c>
      <c r="AD23" s="28">
        <v>0</v>
      </c>
      <c r="AE23" s="27">
        <v>45901</v>
      </c>
      <c r="AF23" s="28">
        <v>0</v>
      </c>
      <c r="AG23" s="27">
        <v>45627</v>
      </c>
      <c r="AH23" s="28">
        <v>0</v>
      </c>
      <c r="AI23" s="27">
        <v>45931</v>
      </c>
      <c r="AJ23" s="28">
        <v>0</v>
      </c>
      <c r="AK23" s="27">
        <v>45901</v>
      </c>
      <c r="AL23" s="28">
        <v>0</v>
      </c>
      <c r="AM23" s="27">
        <v>45870</v>
      </c>
      <c r="AN23" s="28">
        <v>0</v>
      </c>
      <c r="AO23" s="27">
        <v>45839</v>
      </c>
      <c r="AP23" s="28">
        <v>377866.84</v>
      </c>
      <c r="AQ23" s="27">
        <v>45962</v>
      </c>
      <c r="AR23" s="28">
        <v>0</v>
      </c>
      <c r="AS23" s="27">
        <v>45728</v>
      </c>
      <c r="AT23" s="28">
        <v>0</v>
      </c>
      <c r="AU23" s="27">
        <v>45776</v>
      </c>
      <c r="AV23" s="28">
        <v>0</v>
      </c>
      <c r="AW23" s="27">
        <v>45806</v>
      </c>
      <c r="AX23" s="28">
        <v>0</v>
      </c>
      <c r="AY23" s="27">
        <v>45837</v>
      </c>
      <c r="AZ23" s="28">
        <v>0</v>
      </c>
      <c r="BA23" s="27">
        <v>45867</v>
      </c>
      <c r="BB23" s="28">
        <v>0</v>
      </c>
      <c r="BC23" s="27">
        <v>45898</v>
      </c>
      <c r="BD23" s="28">
        <v>0</v>
      </c>
      <c r="BE23" s="27">
        <v>45929</v>
      </c>
      <c r="BF23" s="28">
        <v>0</v>
      </c>
      <c r="BG23" s="27">
        <v>45959</v>
      </c>
      <c r="BH23" s="28">
        <v>0</v>
      </c>
      <c r="BI23" s="27">
        <v>45990</v>
      </c>
      <c r="BJ23" s="28">
        <v>176582.78</v>
      </c>
      <c r="BK23" s="27">
        <v>46020</v>
      </c>
      <c r="BL23" s="29">
        <f t="shared" si="8"/>
        <v>176582.78</v>
      </c>
      <c r="BM23" s="30">
        <v>0</v>
      </c>
      <c r="BN23" s="27">
        <v>46020</v>
      </c>
      <c r="BO23" s="9">
        <v>212626.06</v>
      </c>
      <c r="BP23" s="25">
        <v>46023</v>
      </c>
      <c r="BQ23" s="31">
        <f t="shared" si="9"/>
        <v>212626.06</v>
      </c>
      <c r="BR23" s="9">
        <v>160947.98000000001</v>
      </c>
      <c r="BS23" s="25">
        <v>46063</v>
      </c>
      <c r="BT23" s="9">
        <v>315253.52</v>
      </c>
      <c r="BU23" s="25">
        <v>46083</v>
      </c>
      <c r="BV23" s="32">
        <v>0</v>
      </c>
      <c r="BW23" s="32" t="s">
        <v>66</v>
      </c>
      <c r="BX23" s="32">
        <v>0</v>
      </c>
      <c r="BY23" s="32"/>
      <c r="BZ23" s="32">
        <f t="shared" si="4"/>
        <v>4355104.37</v>
      </c>
      <c r="CB23" s="9">
        <v>582358.31999999995</v>
      </c>
      <c r="CC23" s="9">
        <v>293537.2</v>
      </c>
      <c r="CD23" s="9">
        <v>326033.24</v>
      </c>
      <c r="CE23" s="8">
        <v>335891.4</v>
      </c>
      <c r="CF23" s="8">
        <v>534084.31000000006</v>
      </c>
      <c r="CG23" s="8">
        <v>641240.09</v>
      </c>
      <c r="CH23" s="106">
        <v>481090.21</v>
      </c>
      <c r="CI23" s="11">
        <f t="shared" si="10"/>
        <v>1160869.6000000006</v>
      </c>
      <c r="CJ23" s="110"/>
      <c r="CK23" s="120"/>
    </row>
    <row r="24" spans="1:89" ht="14.25">
      <c r="A24" s="7" t="s">
        <v>20</v>
      </c>
      <c r="B24" s="24">
        <v>0</v>
      </c>
      <c r="C24" s="25">
        <v>45778</v>
      </c>
      <c r="D24" s="9">
        <v>0</v>
      </c>
      <c r="E24" s="25">
        <v>45748</v>
      </c>
      <c r="F24" s="9">
        <v>0</v>
      </c>
      <c r="G24" s="25">
        <v>45870</v>
      </c>
      <c r="H24" s="9">
        <v>0</v>
      </c>
      <c r="I24" s="25">
        <v>45689</v>
      </c>
      <c r="J24" s="9">
        <v>175220.84</v>
      </c>
      <c r="K24" s="25">
        <v>45839</v>
      </c>
      <c r="L24" s="9">
        <v>92029.77</v>
      </c>
      <c r="M24" s="25">
        <v>45809</v>
      </c>
      <c r="N24" s="9">
        <v>0</v>
      </c>
      <c r="O24" s="25">
        <v>45717</v>
      </c>
      <c r="P24" s="26">
        <f t="shared" si="6"/>
        <v>267250.61</v>
      </c>
      <c r="Q24" s="8">
        <v>0</v>
      </c>
      <c r="R24" s="27">
        <v>45778</v>
      </c>
      <c r="S24" s="8">
        <v>214485.62</v>
      </c>
      <c r="T24" s="27">
        <v>45901</v>
      </c>
      <c r="U24" s="8">
        <v>185694.97</v>
      </c>
      <c r="V24" s="27">
        <v>45870</v>
      </c>
      <c r="W24" s="8">
        <v>238486.45</v>
      </c>
      <c r="X24" s="27">
        <v>45931</v>
      </c>
      <c r="Y24" s="8">
        <v>0</v>
      </c>
      <c r="Z24" s="27">
        <v>45809</v>
      </c>
      <c r="AA24" s="8">
        <v>32939.56</v>
      </c>
      <c r="AB24" s="27">
        <v>45839</v>
      </c>
      <c r="AC24" s="28">
        <f t="shared" si="7"/>
        <v>671606.60000000009</v>
      </c>
      <c r="AD24" s="28">
        <v>0</v>
      </c>
      <c r="AE24" s="27">
        <v>45901</v>
      </c>
      <c r="AF24" s="28">
        <v>0</v>
      </c>
      <c r="AG24" s="27">
        <v>45627</v>
      </c>
      <c r="AH24" s="28">
        <v>238486.45</v>
      </c>
      <c r="AI24" s="27">
        <v>45931</v>
      </c>
      <c r="AJ24" s="28">
        <v>69791.63</v>
      </c>
      <c r="AK24" s="27">
        <v>45901</v>
      </c>
      <c r="AL24" s="28">
        <v>0</v>
      </c>
      <c r="AM24" s="27">
        <v>45870</v>
      </c>
      <c r="AN24" s="28">
        <v>0</v>
      </c>
      <c r="AO24" s="27">
        <v>45839</v>
      </c>
      <c r="AP24" s="28">
        <v>223436.21</v>
      </c>
      <c r="AQ24" s="27">
        <v>45962</v>
      </c>
      <c r="AR24" s="28">
        <v>0</v>
      </c>
      <c r="AS24" s="27">
        <v>45729</v>
      </c>
      <c r="AT24" s="28">
        <v>0</v>
      </c>
      <c r="AU24" s="27">
        <v>45776</v>
      </c>
      <c r="AV24" s="28">
        <v>0</v>
      </c>
      <c r="AW24" s="27">
        <v>45806</v>
      </c>
      <c r="AX24" s="28">
        <v>0</v>
      </c>
      <c r="AY24" s="27">
        <v>45837</v>
      </c>
      <c r="AZ24" s="28">
        <v>0</v>
      </c>
      <c r="BA24" s="27">
        <v>45867</v>
      </c>
      <c r="BB24" s="28">
        <v>0</v>
      </c>
      <c r="BC24" s="27">
        <v>45898</v>
      </c>
      <c r="BD24" s="28">
        <v>0</v>
      </c>
      <c r="BE24" s="27">
        <v>45929</v>
      </c>
      <c r="BF24" s="28">
        <v>0</v>
      </c>
      <c r="BG24" s="27">
        <v>45959</v>
      </c>
      <c r="BH24" s="28">
        <v>0</v>
      </c>
      <c r="BI24" s="27">
        <v>45990</v>
      </c>
      <c r="BJ24" s="28">
        <v>259898.25</v>
      </c>
      <c r="BK24" s="27">
        <v>46020</v>
      </c>
      <c r="BL24" s="29">
        <f t="shared" si="8"/>
        <v>259898.25</v>
      </c>
      <c r="BM24" s="30">
        <v>54783.6</v>
      </c>
      <c r="BN24" s="27">
        <v>46020</v>
      </c>
      <c r="BO24" s="9">
        <v>142327.72</v>
      </c>
      <c r="BP24" s="25">
        <v>46023</v>
      </c>
      <c r="BQ24" s="31">
        <f t="shared" si="9"/>
        <v>197111.32</v>
      </c>
      <c r="BR24" s="9">
        <f>242514.85+11266.24</f>
        <v>253781.09</v>
      </c>
      <c r="BS24" s="6" t="s">
        <v>72</v>
      </c>
      <c r="BT24" s="9">
        <v>340760.12</v>
      </c>
      <c r="BU24" s="25">
        <v>46084</v>
      </c>
      <c r="BV24" s="32">
        <v>0</v>
      </c>
      <c r="BW24" s="32" t="s">
        <v>66</v>
      </c>
      <c r="BX24" s="32">
        <f>8744.2+44596.94+1543.2</f>
        <v>54884.34</v>
      </c>
      <c r="BY24" s="32" t="s">
        <v>73</v>
      </c>
      <c r="BZ24" s="32">
        <f t="shared" si="4"/>
        <v>2577006.62</v>
      </c>
      <c r="CB24" s="9">
        <v>376198.41</v>
      </c>
      <c r="CC24" s="9">
        <v>421696.49</v>
      </c>
      <c r="CD24" s="9">
        <v>302829.46999999997</v>
      </c>
      <c r="CE24" s="8">
        <v>635474.18000000005</v>
      </c>
      <c r="CF24" s="8">
        <v>445163.61</v>
      </c>
      <c r="CG24" s="8">
        <f>591784.85-251024.73</f>
        <v>340760.12</v>
      </c>
      <c r="CH24" s="106">
        <v>54884.34</v>
      </c>
      <c r="CI24" s="11">
        <f t="shared" si="10"/>
        <v>0</v>
      </c>
      <c r="CJ24" s="110"/>
      <c r="CK24" s="119"/>
    </row>
    <row r="25" spans="1:89" ht="14.25">
      <c r="A25" s="10" t="s">
        <v>21</v>
      </c>
      <c r="B25" s="24">
        <v>0</v>
      </c>
      <c r="C25" s="25">
        <v>45778</v>
      </c>
      <c r="D25" s="9">
        <v>0</v>
      </c>
      <c r="E25" s="25">
        <v>45748</v>
      </c>
      <c r="F25" s="8">
        <v>1025619.75</v>
      </c>
      <c r="G25" s="37">
        <v>45870</v>
      </c>
      <c r="H25" s="8">
        <v>0</v>
      </c>
      <c r="I25" s="37">
        <v>45689</v>
      </c>
      <c r="J25" s="8">
        <v>233433.77</v>
      </c>
      <c r="K25" s="37">
        <v>45839</v>
      </c>
      <c r="L25" s="9">
        <v>0</v>
      </c>
      <c r="M25" s="25">
        <v>45809</v>
      </c>
      <c r="N25" s="9">
        <v>0</v>
      </c>
      <c r="O25" s="25">
        <v>45717</v>
      </c>
      <c r="P25" s="26">
        <f t="shared" si="6"/>
        <v>1259053.52</v>
      </c>
      <c r="Q25" s="8">
        <v>0</v>
      </c>
      <c r="R25" s="27">
        <v>45778</v>
      </c>
      <c r="S25" s="8">
        <f>1138202.91-396661.09</f>
        <v>741541.81999999983</v>
      </c>
      <c r="T25" s="38">
        <v>45901</v>
      </c>
      <c r="U25" s="8">
        <v>0</v>
      </c>
      <c r="V25" s="38">
        <v>45870</v>
      </c>
      <c r="W25" s="8">
        <v>1190575.3500000001</v>
      </c>
      <c r="X25" s="27">
        <v>45931</v>
      </c>
      <c r="Y25" s="8">
        <v>0</v>
      </c>
      <c r="Z25" s="27">
        <v>45809</v>
      </c>
      <c r="AA25" s="8">
        <v>0</v>
      </c>
      <c r="AB25" s="27">
        <v>45839</v>
      </c>
      <c r="AC25" s="28">
        <f t="shared" si="7"/>
        <v>1932117.17</v>
      </c>
      <c r="AD25" s="28">
        <v>396661.09</v>
      </c>
      <c r="AE25" s="27">
        <v>45901</v>
      </c>
      <c r="AF25" s="28">
        <v>0</v>
      </c>
      <c r="AG25" s="27">
        <v>45627</v>
      </c>
      <c r="AH25" s="28">
        <v>0</v>
      </c>
      <c r="AI25" s="27">
        <v>45931</v>
      </c>
      <c r="AJ25" s="28">
        <v>0</v>
      </c>
      <c r="AK25" s="27">
        <v>45901</v>
      </c>
      <c r="AL25" s="28">
        <v>0</v>
      </c>
      <c r="AM25" s="27">
        <v>45870</v>
      </c>
      <c r="AN25" s="28">
        <v>0</v>
      </c>
      <c r="AO25" s="27">
        <v>45839</v>
      </c>
      <c r="AP25" s="28">
        <v>1158860.07</v>
      </c>
      <c r="AQ25" s="27">
        <v>45962</v>
      </c>
      <c r="AR25" s="28">
        <v>0</v>
      </c>
      <c r="AS25" s="27">
        <v>45730</v>
      </c>
      <c r="AT25" s="28">
        <v>0</v>
      </c>
      <c r="AU25" s="27">
        <v>45776</v>
      </c>
      <c r="AV25" s="28">
        <v>0</v>
      </c>
      <c r="AW25" s="27">
        <v>45806</v>
      </c>
      <c r="AX25" s="28">
        <v>0</v>
      </c>
      <c r="AY25" s="27">
        <v>45837</v>
      </c>
      <c r="AZ25" s="28">
        <v>0</v>
      </c>
      <c r="BA25" s="27">
        <v>45867</v>
      </c>
      <c r="BB25" s="28">
        <v>0</v>
      </c>
      <c r="BC25" s="27">
        <v>45898</v>
      </c>
      <c r="BD25" s="28">
        <v>0</v>
      </c>
      <c r="BE25" s="27">
        <v>45929</v>
      </c>
      <c r="BF25" s="28">
        <v>0</v>
      </c>
      <c r="BG25" s="27">
        <v>45959</v>
      </c>
      <c r="BH25" s="28">
        <v>0</v>
      </c>
      <c r="BI25" s="27">
        <v>45990</v>
      </c>
      <c r="BJ25" s="28">
        <v>1429573.3</v>
      </c>
      <c r="BK25" s="27">
        <v>46020</v>
      </c>
      <c r="BL25" s="29">
        <f t="shared" si="8"/>
        <v>1429573.3</v>
      </c>
      <c r="BM25" s="30">
        <v>27924.36</v>
      </c>
      <c r="BN25" s="27">
        <v>46020</v>
      </c>
      <c r="BO25" s="9">
        <v>1495936.82</v>
      </c>
      <c r="BP25" s="25">
        <v>46023</v>
      </c>
      <c r="BQ25" s="31">
        <f t="shared" si="9"/>
        <v>1523861.1800000002</v>
      </c>
      <c r="BR25" s="9">
        <v>1470909.78</v>
      </c>
      <c r="BS25" s="25">
        <v>46065</v>
      </c>
      <c r="BT25" s="9">
        <v>1271187.67</v>
      </c>
      <c r="BU25" s="25">
        <v>46085</v>
      </c>
      <c r="BV25" s="32">
        <v>376609.9</v>
      </c>
      <c r="BW25" s="41">
        <v>46082</v>
      </c>
      <c r="BX25" s="32">
        <f>41025.28</f>
        <v>41025.279999999999</v>
      </c>
      <c r="BY25" s="33">
        <v>46048</v>
      </c>
      <c r="BZ25" s="32">
        <f t="shared" si="4"/>
        <v>10859858.959999999</v>
      </c>
      <c r="CB25" s="9">
        <v>1964243.27</v>
      </c>
      <c r="CC25" s="9">
        <v>2466338.35</v>
      </c>
      <c r="CD25" s="9">
        <v>1745683.53</v>
      </c>
      <c r="CE25" s="8">
        <v>1523861.18</v>
      </c>
      <c r="CF25" s="8">
        <v>1470909.78</v>
      </c>
      <c r="CG25" s="8">
        <f>2975370.8-1704183.13</f>
        <v>1271187.67</v>
      </c>
      <c r="CH25" s="106">
        <v>417635.18</v>
      </c>
      <c r="CI25" s="11">
        <f t="shared" si="10"/>
        <v>0</v>
      </c>
      <c r="CJ25" s="110"/>
      <c r="CK25" s="119"/>
    </row>
    <row r="26" spans="1:89" ht="14.25">
      <c r="A26" s="10" t="s">
        <v>22</v>
      </c>
      <c r="B26" s="24">
        <v>359935.67</v>
      </c>
      <c r="C26" s="25">
        <v>45778</v>
      </c>
      <c r="D26" s="24">
        <v>265754.5</v>
      </c>
      <c r="E26" s="25">
        <v>45748</v>
      </c>
      <c r="F26" s="36">
        <v>0</v>
      </c>
      <c r="G26" s="37">
        <v>45870</v>
      </c>
      <c r="H26" s="36">
        <v>0</v>
      </c>
      <c r="I26" s="37">
        <v>45689</v>
      </c>
      <c r="J26" s="36">
        <v>0</v>
      </c>
      <c r="K26" s="37">
        <v>45839</v>
      </c>
      <c r="L26" s="24">
        <v>94676.65</v>
      </c>
      <c r="M26" s="25">
        <v>45809</v>
      </c>
      <c r="N26" s="24">
        <v>318471.31</v>
      </c>
      <c r="O26" s="25">
        <v>45717</v>
      </c>
      <c r="P26" s="26">
        <f t="shared" si="6"/>
        <v>1038838.1299999999</v>
      </c>
      <c r="Q26" s="8">
        <v>0</v>
      </c>
      <c r="R26" s="27">
        <v>45778</v>
      </c>
      <c r="S26" s="8">
        <v>465562.57</v>
      </c>
      <c r="T26" s="38">
        <v>45901</v>
      </c>
      <c r="U26" s="8">
        <v>200655.07</v>
      </c>
      <c r="V26" s="38">
        <v>45870</v>
      </c>
      <c r="W26" s="8">
        <v>310676.23</v>
      </c>
      <c r="X26" s="27">
        <v>45931</v>
      </c>
      <c r="Y26" s="8">
        <v>115692.13</v>
      </c>
      <c r="Z26" s="27">
        <v>45809</v>
      </c>
      <c r="AA26" s="8">
        <v>212149.69</v>
      </c>
      <c r="AB26" s="27">
        <v>45839</v>
      </c>
      <c r="AC26" s="28">
        <f t="shared" si="7"/>
        <v>1304735.69</v>
      </c>
      <c r="AD26" s="28">
        <v>0</v>
      </c>
      <c r="AE26" s="27">
        <v>45901</v>
      </c>
      <c r="AF26" s="28">
        <v>0</v>
      </c>
      <c r="AG26" s="27">
        <v>45627</v>
      </c>
      <c r="AH26" s="28">
        <v>79246.210000000006</v>
      </c>
      <c r="AI26" s="27">
        <v>45931</v>
      </c>
      <c r="AJ26" s="28">
        <v>0</v>
      </c>
      <c r="AK26" s="27">
        <v>45901</v>
      </c>
      <c r="AL26" s="28">
        <v>0</v>
      </c>
      <c r="AM26" s="27">
        <v>45870</v>
      </c>
      <c r="AN26" s="28">
        <v>0</v>
      </c>
      <c r="AO26" s="27">
        <v>45839</v>
      </c>
      <c r="AP26" s="28">
        <v>313266.11</v>
      </c>
      <c r="AQ26" s="27">
        <v>45962</v>
      </c>
      <c r="AR26" s="28">
        <v>0</v>
      </c>
      <c r="AS26" s="27">
        <v>45731</v>
      </c>
      <c r="AT26" s="28">
        <v>0</v>
      </c>
      <c r="AU26" s="27">
        <v>45776</v>
      </c>
      <c r="AV26" s="28">
        <v>0</v>
      </c>
      <c r="AW26" s="27">
        <v>45806</v>
      </c>
      <c r="AX26" s="28">
        <v>0</v>
      </c>
      <c r="AY26" s="27">
        <v>45837</v>
      </c>
      <c r="AZ26" s="28">
        <v>0</v>
      </c>
      <c r="BA26" s="27">
        <v>45867</v>
      </c>
      <c r="BB26" s="28">
        <v>0</v>
      </c>
      <c r="BC26" s="27">
        <v>45898</v>
      </c>
      <c r="BD26" s="28">
        <v>0</v>
      </c>
      <c r="BE26" s="27">
        <v>45929</v>
      </c>
      <c r="BF26" s="28">
        <v>0</v>
      </c>
      <c r="BG26" s="27">
        <v>45959</v>
      </c>
      <c r="BH26" s="28">
        <v>0</v>
      </c>
      <c r="BI26" s="27">
        <v>45990</v>
      </c>
      <c r="BJ26" s="28">
        <v>110194.21</v>
      </c>
      <c r="BK26" s="27">
        <v>46020</v>
      </c>
      <c r="BL26" s="29">
        <f t="shared" si="8"/>
        <v>110194.21</v>
      </c>
      <c r="BM26" s="30">
        <v>4848.82</v>
      </c>
      <c r="BN26" s="27">
        <v>46020</v>
      </c>
      <c r="BO26" s="9">
        <v>153308.09</v>
      </c>
      <c r="BP26" s="25">
        <v>46023</v>
      </c>
      <c r="BQ26" s="31">
        <f t="shared" si="9"/>
        <v>158156.91</v>
      </c>
      <c r="BR26" s="9">
        <v>188092.7</v>
      </c>
      <c r="BS26" s="25">
        <v>46066</v>
      </c>
      <c r="BT26" s="9">
        <v>275132.84000000003</v>
      </c>
      <c r="BU26" s="25">
        <v>46086</v>
      </c>
      <c r="BV26" s="32">
        <v>0</v>
      </c>
      <c r="BW26" s="32" t="s">
        <v>66</v>
      </c>
      <c r="BX26" s="32">
        <v>0</v>
      </c>
      <c r="BY26" s="32"/>
      <c r="BZ26" s="32">
        <f t="shared" si="4"/>
        <v>3467662.8</v>
      </c>
      <c r="CB26" s="9">
        <v>554502.61</v>
      </c>
      <c r="CC26" s="9">
        <v>245427.68</v>
      </c>
      <c r="CD26" s="9">
        <v>258735.57</v>
      </c>
      <c r="CE26" s="8">
        <v>473943.03999999998</v>
      </c>
      <c r="CF26" s="8">
        <v>498334.39</v>
      </c>
      <c r="CG26" s="8">
        <v>422643.57</v>
      </c>
      <c r="CH26" s="106">
        <v>550913.96</v>
      </c>
      <c r="CI26" s="11">
        <f t="shared" si="10"/>
        <v>463161.97999999975</v>
      </c>
      <c r="CJ26" s="110"/>
      <c r="CK26" s="120"/>
    </row>
    <row r="27" spans="1:89" ht="14.25">
      <c r="A27" s="7" t="s">
        <v>23</v>
      </c>
      <c r="B27" s="24">
        <v>0</v>
      </c>
      <c r="C27" s="25">
        <v>45778</v>
      </c>
      <c r="D27" s="24">
        <v>0</v>
      </c>
      <c r="E27" s="25">
        <v>45748</v>
      </c>
      <c r="F27" s="36">
        <v>0</v>
      </c>
      <c r="G27" s="37">
        <v>45870</v>
      </c>
      <c r="H27" s="36">
        <v>0</v>
      </c>
      <c r="I27" s="37">
        <v>45689</v>
      </c>
      <c r="J27" s="36">
        <v>0</v>
      </c>
      <c r="K27" s="37">
        <v>45839</v>
      </c>
      <c r="L27" s="24">
        <v>0</v>
      </c>
      <c r="M27" s="25">
        <v>45809</v>
      </c>
      <c r="N27" s="24">
        <v>0</v>
      </c>
      <c r="O27" s="25">
        <v>45717</v>
      </c>
      <c r="P27" s="26">
        <f t="shared" si="6"/>
        <v>0</v>
      </c>
      <c r="Q27" s="8">
        <v>0</v>
      </c>
      <c r="R27" s="27">
        <v>45778</v>
      </c>
      <c r="S27" s="8">
        <v>942096.33</v>
      </c>
      <c r="T27" s="38">
        <v>45901</v>
      </c>
      <c r="U27" s="8">
        <v>617483.12</v>
      </c>
      <c r="V27" s="38">
        <v>45870</v>
      </c>
      <c r="W27" s="8">
        <v>1134368.05</v>
      </c>
      <c r="X27" s="27">
        <v>45931</v>
      </c>
      <c r="Y27" s="8">
        <v>0</v>
      </c>
      <c r="Z27" s="27">
        <v>45809</v>
      </c>
      <c r="AA27" s="8">
        <v>0</v>
      </c>
      <c r="AB27" s="27">
        <v>45839</v>
      </c>
      <c r="AC27" s="28">
        <f t="shared" si="7"/>
        <v>2693947.5</v>
      </c>
      <c r="AD27" s="28">
        <v>0</v>
      </c>
      <c r="AE27" s="27">
        <v>45901</v>
      </c>
      <c r="AF27" s="28">
        <v>0</v>
      </c>
      <c r="AG27" s="27">
        <v>45627</v>
      </c>
      <c r="AH27" s="28">
        <v>1134368.05</v>
      </c>
      <c r="AI27" s="27">
        <v>45931</v>
      </c>
      <c r="AJ27" s="28">
        <v>942096.33</v>
      </c>
      <c r="AK27" s="27">
        <v>45901</v>
      </c>
      <c r="AL27" s="28">
        <v>232095.53</v>
      </c>
      <c r="AM27" s="27">
        <v>45870</v>
      </c>
      <c r="AN27" s="28">
        <v>0</v>
      </c>
      <c r="AO27" s="27">
        <v>45839</v>
      </c>
      <c r="AP27" s="28">
        <v>747586.85</v>
      </c>
      <c r="AQ27" s="27">
        <v>45962</v>
      </c>
      <c r="AR27" s="28">
        <v>0</v>
      </c>
      <c r="AS27" s="27">
        <v>45732</v>
      </c>
      <c r="AT27" s="28">
        <v>0</v>
      </c>
      <c r="AU27" s="27">
        <v>45776</v>
      </c>
      <c r="AV27" s="28">
        <v>0</v>
      </c>
      <c r="AW27" s="27">
        <v>45806</v>
      </c>
      <c r="AX27" s="28">
        <v>0</v>
      </c>
      <c r="AY27" s="27">
        <v>45837</v>
      </c>
      <c r="AZ27" s="28">
        <v>0</v>
      </c>
      <c r="BA27" s="27">
        <v>45867</v>
      </c>
      <c r="BB27" s="28">
        <v>0</v>
      </c>
      <c r="BC27" s="27">
        <v>45898</v>
      </c>
      <c r="BD27" s="28">
        <v>0</v>
      </c>
      <c r="BE27" s="27">
        <v>45929</v>
      </c>
      <c r="BF27" s="28">
        <v>0</v>
      </c>
      <c r="BG27" s="27">
        <v>45959</v>
      </c>
      <c r="BH27" s="28">
        <v>500000</v>
      </c>
      <c r="BI27" s="27">
        <v>45990</v>
      </c>
      <c r="BJ27" s="28">
        <v>977925.3</v>
      </c>
      <c r="BK27" s="27">
        <v>46020</v>
      </c>
      <c r="BL27" s="29">
        <f t="shared" si="8"/>
        <v>1477925.3</v>
      </c>
      <c r="BM27" s="30">
        <v>0</v>
      </c>
      <c r="BN27" s="27">
        <v>46020</v>
      </c>
      <c r="BO27" s="9">
        <v>715841.38</v>
      </c>
      <c r="BP27" s="25">
        <v>46023</v>
      </c>
      <c r="BQ27" s="31">
        <f t="shared" si="9"/>
        <v>715841.38</v>
      </c>
      <c r="BR27" s="9">
        <v>468036.15</v>
      </c>
      <c r="BS27" s="25">
        <v>46067</v>
      </c>
      <c r="BT27" s="9">
        <v>1050229.1200000001</v>
      </c>
      <c r="BU27" s="25">
        <v>46087</v>
      </c>
      <c r="BV27" s="32">
        <v>48645.49</v>
      </c>
      <c r="BW27" s="41">
        <v>46054</v>
      </c>
      <c r="BX27" s="32">
        <f>2869.8+21588.98</f>
        <v>24458.78</v>
      </c>
      <c r="BY27" s="40" t="s">
        <v>74</v>
      </c>
      <c r="BZ27" s="32">
        <f t="shared" si="4"/>
        <v>9535230.4800000004</v>
      </c>
      <c r="CB27" s="9">
        <v>1272099.94</v>
      </c>
      <c r="CC27" s="9">
        <v>1909285.35</v>
      </c>
      <c r="CD27" s="9">
        <v>1483608.97</v>
      </c>
      <c r="CE27" s="8">
        <v>1839493.62</v>
      </c>
      <c r="CF27" s="8">
        <v>1907409.21</v>
      </c>
      <c r="CG27" s="8">
        <f>2185753.88-1135524.76</f>
        <v>1050229.1199999999</v>
      </c>
      <c r="CH27" s="106">
        <v>73104.27</v>
      </c>
      <c r="CI27" s="11">
        <f t="shared" si="10"/>
        <v>1.6443664208054543E-9</v>
      </c>
      <c r="CJ27" s="110"/>
      <c r="CK27" s="119"/>
    </row>
    <row r="28" spans="1:89" ht="14.25">
      <c r="A28" s="10" t="s">
        <v>24</v>
      </c>
      <c r="B28" s="24">
        <v>663311.52</v>
      </c>
      <c r="C28" s="25">
        <v>45778</v>
      </c>
      <c r="D28" s="24">
        <v>0</v>
      </c>
      <c r="E28" s="25">
        <v>45748</v>
      </c>
      <c r="F28" s="36">
        <v>0</v>
      </c>
      <c r="G28" s="37">
        <v>45870</v>
      </c>
      <c r="H28" s="36">
        <v>0</v>
      </c>
      <c r="I28" s="37">
        <v>45689</v>
      </c>
      <c r="J28" s="36">
        <v>1063901.21</v>
      </c>
      <c r="K28" s="37">
        <v>45839</v>
      </c>
      <c r="L28" s="24">
        <v>4120110.85</v>
      </c>
      <c r="M28" s="25">
        <v>45809</v>
      </c>
      <c r="N28" s="24">
        <v>0</v>
      </c>
      <c r="O28" s="25">
        <v>45717</v>
      </c>
      <c r="P28" s="26">
        <f t="shared" si="6"/>
        <v>5847323.5800000001</v>
      </c>
      <c r="Q28" s="8">
        <v>0</v>
      </c>
      <c r="R28" s="27">
        <v>45778</v>
      </c>
      <c r="S28" s="8">
        <v>4295935.96</v>
      </c>
      <c r="T28" s="38">
        <v>45901</v>
      </c>
      <c r="U28" s="8">
        <v>4180161.56</v>
      </c>
      <c r="V28" s="38">
        <v>45870</v>
      </c>
      <c r="W28" s="8">
        <v>4423843.2699999996</v>
      </c>
      <c r="X28" s="27">
        <v>45931</v>
      </c>
      <c r="Y28" s="8">
        <v>0</v>
      </c>
      <c r="Z28" s="27">
        <v>45809</v>
      </c>
      <c r="AA28" s="8">
        <v>3363630.86</v>
      </c>
      <c r="AB28" s="27">
        <v>45839</v>
      </c>
      <c r="AC28" s="28">
        <f t="shared" si="7"/>
        <v>16263571.649999999</v>
      </c>
      <c r="AD28" s="28">
        <v>0</v>
      </c>
      <c r="AE28" s="27">
        <v>45901</v>
      </c>
      <c r="AF28" s="28">
        <v>0</v>
      </c>
      <c r="AG28" s="27">
        <v>45627</v>
      </c>
      <c r="AH28" s="28">
        <v>4423843.2699999996</v>
      </c>
      <c r="AI28" s="27">
        <v>45931</v>
      </c>
      <c r="AJ28" s="28">
        <v>3665789.77</v>
      </c>
      <c r="AK28" s="27">
        <v>45901</v>
      </c>
      <c r="AL28" s="28">
        <v>0</v>
      </c>
      <c r="AM28" s="27">
        <v>45870</v>
      </c>
      <c r="AN28" s="28">
        <v>0</v>
      </c>
      <c r="AO28" s="27">
        <v>45839</v>
      </c>
      <c r="AP28" s="28">
        <v>3824801.65</v>
      </c>
      <c r="AQ28" s="27">
        <v>45962</v>
      </c>
      <c r="AR28" s="28">
        <v>0</v>
      </c>
      <c r="AS28" s="27">
        <v>45733</v>
      </c>
      <c r="AT28" s="28">
        <v>0</v>
      </c>
      <c r="AU28" s="27">
        <v>45776</v>
      </c>
      <c r="AV28" s="28">
        <v>0</v>
      </c>
      <c r="AW28" s="27">
        <v>45806</v>
      </c>
      <c r="AX28" s="28">
        <v>0</v>
      </c>
      <c r="AY28" s="27">
        <v>45837</v>
      </c>
      <c r="AZ28" s="28">
        <v>0</v>
      </c>
      <c r="BA28" s="27">
        <v>45867</v>
      </c>
      <c r="BB28" s="28">
        <v>0</v>
      </c>
      <c r="BC28" s="27">
        <v>45898</v>
      </c>
      <c r="BD28" s="28">
        <v>0</v>
      </c>
      <c r="BE28" s="27">
        <v>45929</v>
      </c>
      <c r="BF28" s="28">
        <v>0</v>
      </c>
      <c r="BG28" s="27">
        <v>45959</v>
      </c>
      <c r="BH28" s="28">
        <v>0</v>
      </c>
      <c r="BI28" s="27">
        <v>45990</v>
      </c>
      <c r="BJ28" s="28">
        <v>3327885.46</v>
      </c>
      <c r="BK28" s="27">
        <v>46020</v>
      </c>
      <c r="BL28" s="29">
        <f t="shared" si="8"/>
        <v>3327885.46</v>
      </c>
      <c r="BM28" s="30">
        <v>107189.51</v>
      </c>
      <c r="BN28" s="27">
        <v>46020</v>
      </c>
      <c r="BO28" s="9">
        <v>3421901.25</v>
      </c>
      <c r="BP28" s="25">
        <v>46023</v>
      </c>
      <c r="BQ28" s="31">
        <f t="shared" si="9"/>
        <v>3529090.76</v>
      </c>
      <c r="BR28" s="9">
        <v>3718232.57</v>
      </c>
      <c r="BS28" s="25">
        <v>46068</v>
      </c>
      <c r="BT28" s="9">
        <v>4206870.03</v>
      </c>
      <c r="BU28" s="25">
        <v>46088</v>
      </c>
      <c r="BV28" s="32">
        <v>0</v>
      </c>
      <c r="BW28" s="32" t="s">
        <v>66</v>
      </c>
      <c r="BX28" s="32">
        <v>0</v>
      </c>
      <c r="BY28" s="32"/>
      <c r="BZ28" s="32">
        <f t="shared" si="4"/>
        <v>48807408.739999995</v>
      </c>
      <c r="CB28" s="9">
        <v>6053258.4000000004</v>
      </c>
      <c r="CC28" s="9">
        <v>5538405.54</v>
      </c>
      <c r="CD28" s="9">
        <v>5537986.8399999999</v>
      </c>
      <c r="CE28" s="8">
        <v>5624812.7699999996</v>
      </c>
      <c r="CF28" s="8">
        <v>6443869.8700000001</v>
      </c>
      <c r="CG28" s="8">
        <v>6858489.4800000004</v>
      </c>
      <c r="CH28" s="106">
        <v>6670438.5199999996</v>
      </c>
      <c r="CI28" s="11">
        <f t="shared" si="10"/>
        <v>6080147.3199999966</v>
      </c>
      <c r="CJ28" s="110"/>
      <c r="CK28" s="119"/>
    </row>
    <row r="29" spans="1:89" ht="14.25">
      <c r="A29" s="7" t="s">
        <v>25</v>
      </c>
      <c r="B29" s="24">
        <v>0</v>
      </c>
      <c r="C29" s="25">
        <v>45778</v>
      </c>
      <c r="D29" s="24">
        <v>0</v>
      </c>
      <c r="E29" s="25">
        <v>45748</v>
      </c>
      <c r="F29" s="36">
        <v>0</v>
      </c>
      <c r="G29" s="37">
        <v>45870</v>
      </c>
      <c r="H29" s="36">
        <v>0</v>
      </c>
      <c r="I29" s="37">
        <v>45689</v>
      </c>
      <c r="J29" s="36">
        <v>0</v>
      </c>
      <c r="K29" s="37">
        <v>45839</v>
      </c>
      <c r="L29" s="24">
        <v>0</v>
      </c>
      <c r="M29" s="25">
        <v>45809</v>
      </c>
      <c r="N29" s="24">
        <v>0</v>
      </c>
      <c r="O29" s="25">
        <v>45717</v>
      </c>
      <c r="P29" s="26">
        <f t="shared" si="6"/>
        <v>0</v>
      </c>
      <c r="Q29" s="8">
        <v>0</v>
      </c>
      <c r="R29" s="27">
        <v>45778</v>
      </c>
      <c r="S29" s="8">
        <v>0</v>
      </c>
      <c r="T29" s="38">
        <v>45901</v>
      </c>
      <c r="U29" s="8">
        <v>0</v>
      </c>
      <c r="V29" s="38">
        <v>45870</v>
      </c>
      <c r="W29" s="8">
        <v>0</v>
      </c>
      <c r="X29" s="27">
        <v>45931</v>
      </c>
      <c r="Y29" s="8">
        <v>0</v>
      </c>
      <c r="Z29" s="27">
        <v>45809</v>
      </c>
      <c r="AA29" s="8">
        <v>0</v>
      </c>
      <c r="AB29" s="27">
        <v>45839</v>
      </c>
      <c r="AC29" s="28">
        <f t="shared" si="7"/>
        <v>0</v>
      </c>
      <c r="AD29" s="28">
        <v>0</v>
      </c>
      <c r="AE29" s="27">
        <v>45901</v>
      </c>
      <c r="AF29" s="28">
        <v>0</v>
      </c>
      <c r="AG29" s="27">
        <v>45627</v>
      </c>
      <c r="AH29" s="28">
        <v>88288.71</v>
      </c>
      <c r="AI29" s="27">
        <v>45931</v>
      </c>
      <c r="AJ29" s="28">
        <v>0</v>
      </c>
      <c r="AK29" s="27">
        <v>45901</v>
      </c>
      <c r="AL29" s="28">
        <v>0</v>
      </c>
      <c r="AM29" s="27">
        <v>45870</v>
      </c>
      <c r="AN29" s="28">
        <v>0</v>
      </c>
      <c r="AO29" s="27">
        <v>45839</v>
      </c>
      <c r="AP29" s="28">
        <v>239232.65</v>
      </c>
      <c r="AQ29" s="27">
        <v>45962</v>
      </c>
      <c r="AR29" s="28">
        <v>0</v>
      </c>
      <c r="AS29" s="27">
        <v>45734</v>
      </c>
      <c r="AT29" s="28">
        <v>0</v>
      </c>
      <c r="AU29" s="27">
        <v>45776</v>
      </c>
      <c r="AV29" s="28">
        <v>0</v>
      </c>
      <c r="AW29" s="27">
        <v>45806</v>
      </c>
      <c r="AX29" s="28">
        <v>0</v>
      </c>
      <c r="AY29" s="27">
        <v>45837</v>
      </c>
      <c r="AZ29" s="28">
        <v>0</v>
      </c>
      <c r="BA29" s="27">
        <v>45867</v>
      </c>
      <c r="BB29" s="28">
        <v>0</v>
      </c>
      <c r="BC29" s="27">
        <v>45898</v>
      </c>
      <c r="BD29" s="28">
        <v>0</v>
      </c>
      <c r="BE29" s="27">
        <v>45929</v>
      </c>
      <c r="BF29" s="28">
        <v>0</v>
      </c>
      <c r="BG29" s="27">
        <v>45959</v>
      </c>
      <c r="BH29" s="28">
        <v>0</v>
      </c>
      <c r="BI29" s="27">
        <v>45990</v>
      </c>
      <c r="BJ29" s="28">
        <v>355146.82</v>
      </c>
      <c r="BK29" s="27">
        <v>46020</v>
      </c>
      <c r="BL29" s="29">
        <f t="shared" si="8"/>
        <v>355146.82</v>
      </c>
      <c r="BM29" s="30">
        <v>0</v>
      </c>
      <c r="BN29" s="27">
        <v>46020</v>
      </c>
      <c r="BO29" s="9">
        <v>388364.99</v>
      </c>
      <c r="BP29" s="25">
        <v>46023</v>
      </c>
      <c r="BQ29" s="31">
        <f t="shared" si="9"/>
        <v>388364.99</v>
      </c>
      <c r="BR29" s="9">
        <v>502069.96</v>
      </c>
      <c r="BS29" s="25">
        <v>46069</v>
      </c>
      <c r="BT29" s="9">
        <v>654739.06999999995</v>
      </c>
      <c r="BU29" s="25">
        <v>46089</v>
      </c>
      <c r="BV29" s="32">
        <v>0</v>
      </c>
      <c r="BW29" s="32" t="s">
        <v>66</v>
      </c>
      <c r="BX29" s="32">
        <f>4120.4+8695.61</f>
        <v>12816.01</v>
      </c>
      <c r="BY29" s="40" t="s">
        <v>75</v>
      </c>
      <c r="BZ29" s="32">
        <f t="shared" si="4"/>
        <v>2240658.2099999995</v>
      </c>
      <c r="CB29" s="9">
        <v>0</v>
      </c>
      <c r="CC29" s="9">
        <v>327521.36</v>
      </c>
      <c r="CD29" s="8">
        <v>355146.82</v>
      </c>
      <c r="CE29" s="8">
        <v>388364.99</v>
      </c>
      <c r="CF29" s="8">
        <v>502069.96</v>
      </c>
      <c r="CG29" s="8">
        <f>754943.39-100204.32</f>
        <v>654739.07000000007</v>
      </c>
      <c r="CH29" s="106">
        <v>12816.01</v>
      </c>
      <c r="CI29" s="11">
        <f t="shared" si="10"/>
        <v>-4.5656634029000998E-10</v>
      </c>
      <c r="CJ29" s="110"/>
      <c r="CK29" s="119"/>
    </row>
    <row r="30" spans="1:89" ht="14.25">
      <c r="A30" s="7" t="s">
        <v>26</v>
      </c>
      <c r="B30" s="24">
        <v>0</v>
      </c>
      <c r="C30" s="25">
        <v>45778</v>
      </c>
      <c r="D30" s="24">
        <v>0</v>
      </c>
      <c r="E30" s="25">
        <v>45748</v>
      </c>
      <c r="F30" s="36">
        <v>0</v>
      </c>
      <c r="G30" s="37">
        <v>45870</v>
      </c>
      <c r="H30" s="36">
        <v>0</v>
      </c>
      <c r="I30" s="37">
        <v>45689</v>
      </c>
      <c r="J30" s="36">
        <v>0</v>
      </c>
      <c r="K30" s="37">
        <v>45839</v>
      </c>
      <c r="L30" s="24">
        <v>0</v>
      </c>
      <c r="M30" s="25">
        <v>45809</v>
      </c>
      <c r="N30" s="24">
        <v>0</v>
      </c>
      <c r="O30" s="25">
        <v>45717</v>
      </c>
      <c r="P30" s="26">
        <f t="shared" si="6"/>
        <v>0</v>
      </c>
      <c r="Q30" s="8">
        <v>0</v>
      </c>
      <c r="R30" s="27">
        <v>45778</v>
      </c>
      <c r="S30" s="8">
        <v>0</v>
      </c>
      <c r="T30" s="38">
        <v>45901</v>
      </c>
      <c r="U30" s="8">
        <v>0</v>
      </c>
      <c r="V30" s="38">
        <v>45870</v>
      </c>
      <c r="W30" s="8">
        <v>0</v>
      </c>
      <c r="X30" s="27">
        <v>45931</v>
      </c>
      <c r="Y30" s="8">
        <v>0</v>
      </c>
      <c r="Z30" s="27">
        <v>45809</v>
      </c>
      <c r="AA30" s="8">
        <v>0</v>
      </c>
      <c r="AB30" s="27">
        <v>45839</v>
      </c>
      <c r="AC30" s="28">
        <f t="shared" si="7"/>
        <v>0</v>
      </c>
      <c r="AD30" s="28">
        <v>0</v>
      </c>
      <c r="AE30" s="27">
        <v>45901</v>
      </c>
      <c r="AF30" s="28">
        <v>10721.39</v>
      </c>
      <c r="AG30" s="27">
        <v>45627</v>
      </c>
      <c r="AH30" s="28">
        <v>0</v>
      </c>
      <c r="AI30" s="27">
        <v>45931</v>
      </c>
      <c r="AJ30" s="28">
        <v>0</v>
      </c>
      <c r="AK30" s="27">
        <v>45901</v>
      </c>
      <c r="AL30" s="28">
        <v>0</v>
      </c>
      <c r="AM30" s="27">
        <v>45870</v>
      </c>
      <c r="AN30" s="28">
        <v>0</v>
      </c>
      <c r="AO30" s="27">
        <v>45839</v>
      </c>
      <c r="AP30" s="28">
        <v>72701.38</v>
      </c>
      <c r="AQ30" s="27">
        <v>45962</v>
      </c>
      <c r="AR30" s="28">
        <v>0</v>
      </c>
      <c r="AS30" s="27">
        <v>45735</v>
      </c>
      <c r="AT30" s="28">
        <v>0</v>
      </c>
      <c r="AU30" s="27">
        <v>45776</v>
      </c>
      <c r="AV30" s="28">
        <v>0</v>
      </c>
      <c r="AW30" s="27">
        <v>45806</v>
      </c>
      <c r="AX30" s="28">
        <v>0</v>
      </c>
      <c r="AY30" s="27">
        <v>45837</v>
      </c>
      <c r="AZ30" s="28">
        <v>0</v>
      </c>
      <c r="BA30" s="27">
        <v>45867</v>
      </c>
      <c r="BB30" s="28">
        <v>0</v>
      </c>
      <c r="BC30" s="27">
        <v>45898</v>
      </c>
      <c r="BD30" s="28">
        <v>0</v>
      </c>
      <c r="BE30" s="27">
        <v>45929</v>
      </c>
      <c r="BF30" s="28">
        <v>0</v>
      </c>
      <c r="BG30" s="27">
        <v>45959</v>
      </c>
      <c r="BH30" s="28">
        <v>0</v>
      </c>
      <c r="BI30" s="27">
        <v>45990</v>
      </c>
      <c r="BJ30" s="34">
        <v>21952.17</v>
      </c>
      <c r="BK30" s="27">
        <v>46020</v>
      </c>
      <c r="BL30" s="29">
        <f t="shared" si="8"/>
        <v>21952.17</v>
      </c>
      <c r="BM30" s="30">
        <v>0</v>
      </c>
      <c r="BN30" s="27">
        <v>46020</v>
      </c>
      <c r="BO30" s="9">
        <v>118260.85</v>
      </c>
      <c r="BP30" s="25">
        <v>46023</v>
      </c>
      <c r="BQ30" s="31">
        <f t="shared" si="9"/>
        <v>118260.85</v>
      </c>
      <c r="BR30" s="9">
        <v>118826.4</v>
      </c>
      <c r="BS30" s="25">
        <v>46070</v>
      </c>
      <c r="BT30" s="9">
        <f>30191.07+208332</f>
        <v>238523.07</v>
      </c>
      <c r="BU30" s="6" t="s">
        <v>76</v>
      </c>
      <c r="BV30" s="32">
        <v>0</v>
      </c>
      <c r="BW30" s="32" t="s">
        <v>66</v>
      </c>
      <c r="BX30" s="32">
        <v>1227.29</v>
      </c>
      <c r="BY30" s="33">
        <v>46048</v>
      </c>
      <c r="BZ30" s="32">
        <f t="shared" si="4"/>
        <v>582212.55000000005</v>
      </c>
      <c r="CB30" s="9">
        <v>0</v>
      </c>
      <c r="CC30" s="9">
        <v>30034.79</v>
      </c>
      <c r="CD30" s="8">
        <v>75340.149999999994</v>
      </c>
      <c r="CE30" s="8">
        <v>118260.85</v>
      </c>
      <c r="CF30" s="8">
        <v>118826.4</v>
      </c>
      <c r="CG30" s="8">
        <v>161636.4</v>
      </c>
      <c r="CH30" s="106">
        <v>78113.960000000006</v>
      </c>
      <c r="CI30" s="11">
        <f t="shared" si="10"/>
        <v>0</v>
      </c>
      <c r="CJ30" s="110"/>
      <c r="CK30" s="119"/>
    </row>
    <row r="31" spans="1:89" ht="14.25">
      <c r="A31" s="10" t="s">
        <v>27</v>
      </c>
      <c r="B31" s="24">
        <v>228113.54</v>
      </c>
      <c r="C31" s="25">
        <v>45778</v>
      </c>
      <c r="D31" s="24">
        <v>230068.61</v>
      </c>
      <c r="E31" s="25">
        <v>45748</v>
      </c>
      <c r="F31" s="36">
        <v>0</v>
      </c>
      <c r="G31" s="37">
        <v>45870</v>
      </c>
      <c r="H31" s="36">
        <v>64782.09</v>
      </c>
      <c r="I31" s="37">
        <v>45689</v>
      </c>
      <c r="J31" s="36">
        <v>83382.17</v>
      </c>
      <c r="K31" s="37">
        <v>45839</v>
      </c>
      <c r="L31" s="24">
        <v>449969.27</v>
      </c>
      <c r="M31" s="25">
        <v>45809</v>
      </c>
      <c r="N31" s="24">
        <v>109413.83</v>
      </c>
      <c r="O31" s="25">
        <v>45717</v>
      </c>
      <c r="P31" s="26">
        <f t="shared" si="6"/>
        <v>1165729.51</v>
      </c>
      <c r="Q31" s="8">
        <v>0</v>
      </c>
      <c r="R31" s="27">
        <v>45778</v>
      </c>
      <c r="S31" s="8">
        <v>355453.15</v>
      </c>
      <c r="T31" s="38">
        <v>45901</v>
      </c>
      <c r="U31" s="8">
        <v>323973.58</v>
      </c>
      <c r="V31" s="38">
        <v>45870</v>
      </c>
      <c r="W31" s="8">
        <v>347181.08</v>
      </c>
      <c r="X31" s="27">
        <v>45931</v>
      </c>
      <c r="Y31" s="8">
        <v>0</v>
      </c>
      <c r="Z31" s="27">
        <v>45809</v>
      </c>
      <c r="AA31" s="8">
        <v>333726.86</v>
      </c>
      <c r="AB31" s="27">
        <v>45839</v>
      </c>
      <c r="AC31" s="28">
        <f t="shared" si="7"/>
        <v>1360334.67</v>
      </c>
      <c r="AD31" s="28">
        <v>0</v>
      </c>
      <c r="AE31" s="27">
        <v>45901</v>
      </c>
      <c r="AF31" s="28">
        <v>0</v>
      </c>
      <c r="AG31" s="27">
        <v>45627</v>
      </c>
      <c r="AH31" s="28">
        <v>0</v>
      </c>
      <c r="AI31" s="27">
        <v>45931</v>
      </c>
      <c r="AJ31" s="28">
        <v>0</v>
      </c>
      <c r="AK31" s="27">
        <v>45901</v>
      </c>
      <c r="AL31" s="28">
        <v>0</v>
      </c>
      <c r="AM31" s="27">
        <v>45870</v>
      </c>
      <c r="AN31" s="28">
        <v>0</v>
      </c>
      <c r="AO31" s="27">
        <v>45839</v>
      </c>
      <c r="AP31" s="28">
        <v>415345.83</v>
      </c>
      <c r="AQ31" s="27">
        <v>45962</v>
      </c>
      <c r="AR31" s="28">
        <v>0</v>
      </c>
      <c r="AS31" s="27">
        <v>45736</v>
      </c>
      <c r="AT31" s="28">
        <v>0</v>
      </c>
      <c r="AU31" s="27">
        <v>45776</v>
      </c>
      <c r="AV31" s="28">
        <v>0</v>
      </c>
      <c r="AW31" s="27">
        <v>45806</v>
      </c>
      <c r="AX31" s="28">
        <v>0</v>
      </c>
      <c r="AY31" s="27">
        <v>45837</v>
      </c>
      <c r="AZ31" s="28">
        <v>0</v>
      </c>
      <c r="BA31" s="27">
        <v>45867</v>
      </c>
      <c r="BB31" s="28">
        <v>0</v>
      </c>
      <c r="BC31" s="27">
        <v>45898</v>
      </c>
      <c r="BD31" s="28">
        <v>0</v>
      </c>
      <c r="BE31" s="27">
        <v>45929</v>
      </c>
      <c r="BF31" s="28">
        <v>0</v>
      </c>
      <c r="BG31" s="27">
        <v>45959</v>
      </c>
      <c r="BH31" s="28">
        <v>0</v>
      </c>
      <c r="BI31" s="27">
        <v>45990</v>
      </c>
      <c r="BJ31" s="34">
        <v>310906</v>
      </c>
      <c r="BK31" s="27">
        <v>46020</v>
      </c>
      <c r="BL31" s="29">
        <f t="shared" si="8"/>
        <v>310906</v>
      </c>
      <c r="BM31" s="30">
        <v>96136.39</v>
      </c>
      <c r="BN31" s="27">
        <v>46020</v>
      </c>
      <c r="BO31" s="9">
        <v>0</v>
      </c>
      <c r="BP31" s="25">
        <v>46023</v>
      </c>
      <c r="BQ31" s="31">
        <f t="shared" si="9"/>
        <v>96136.39</v>
      </c>
      <c r="BR31" s="9">
        <f>304770.64+291276.91</f>
        <v>596047.55000000005</v>
      </c>
      <c r="BS31" s="6" t="s">
        <v>72</v>
      </c>
      <c r="BT31" s="9">
        <v>283418.68</v>
      </c>
      <c r="BU31" s="25">
        <v>46082</v>
      </c>
      <c r="BV31" s="32">
        <v>0</v>
      </c>
      <c r="BW31" s="32" t="s">
        <v>66</v>
      </c>
      <c r="BX31" s="32">
        <f>2289.46+15487.51</f>
        <v>17776.97</v>
      </c>
      <c r="BY31" s="32" t="s">
        <v>67</v>
      </c>
      <c r="BZ31" s="32">
        <f t="shared" si="4"/>
        <v>4245695.5999999996</v>
      </c>
      <c r="CB31" s="9">
        <v>621533.53</v>
      </c>
      <c r="CC31" s="9">
        <v>487926.37</v>
      </c>
      <c r="CD31" s="9">
        <v>0</v>
      </c>
      <c r="CE31" s="8">
        <v>403638.07</v>
      </c>
      <c r="CF31" s="8">
        <v>493092.2</v>
      </c>
      <c r="CG31" s="8">
        <v>551842.22</v>
      </c>
      <c r="CH31" s="106">
        <v>646451.31000000006</v>
      </c>
      <c r="CI31" s="11">
        <f t="shared" si="10"/>
        <v>1041211.8999999992</v>
      </c>
      <c r="CJ31" s="110"/>
      <c r="CK31" s="120"/>
    </row>
    <row r="32" spans="1:89" ht="14.25">
      <c r="A32" s="10" t="s">
        <v>28</v>
      </c>
      <c r="B32" s="24">
        <v>14546.79</v>
      </c>
      <c r="C32" s="25">
        <v>45778</v>
      </c>
      <c r="D32" s="24">
        <v>92244.96</v>
      </c>
      <c r="E32" s="25">
        <v>45748</v>
      </c>
      <c r="F32" s="36">
        <v>0</v>
      </c>
      <c r="G32" s="37">
        <v>45870</v>
      </c>
      <c r="H32" s="36">
        <v>85169.47</v>
      </c>
      <c r="I32" s="37">
        <v>45689</v>
      </c>
      <c r="J32" s="36">
        <v>0</v>
      </c>
      <c r="K32" s="37">
        <v>45839</v>
      </c>
      <c r="L32" s="24">
        <v>73139.78</v>
      </c>
      <c r="M32" s="25">
        <v>45809</v>
      </c>
      <c r="N32" s="24">
        <v>103613.52</v>
      </c>
      <c r="O32" s="25">
        <v>45717</v>
      </c>
      <c r="P32" s="26">
        <f t="shared" si="6"/>
        <v>368714.52</v>
      </c>
      <c r="Q32" s="8">
        <v>0</v>
      </c>
      <c r="R32" s="27">
        <v>45778</v>
      </c>
      <c r="S32" s="8">
        <v>92486.14</v>
      </c>
      <c r="T32" s="38">
        <v>45901</v>
      </c>
      <c r="U32" s="8">
        <v>100172.05</v>
      </c>
      <c r="V32" s="38">
        <v>45870</v>
      </c>
      <c r="W32" s="8">
        <v>107336.86</v>
      </c>
      <c r="X32" s="27">
        <v>45931</v>
      </c>
      <c r="Y32" s="8">
        <v>21192.87</v>
      </c>
      <c r="Z32" s="27">
        <v>45809</v>
      </c>
      <c r="AA32" s="8">
        <v>109079.27</v>
      </c>
      <c r="AB32" s="27">
        <v>45839</v>
      </c>
      <c r="AC32" s="28">
        <f t="shared" si="7"/>
        <v>430267.19</v>
      </c>
      <c r="AD32" s="28">
        <v>0</v>
      </c>
      <c r="AE32" s="27">
        <v>45901</v>
      </c>
      <c r="AF32" s="28">
        <v>0</v>
      </c>
      <c r="AG32" s="27">
        <v>45627</v>
      </c>
      <c r="AH32" s="28">
        <v>0</v>
      </c>
      <c r="AI32" s="27">
        <v>45931</v>
      </c>
      <c r="AJ32" s="28">
        <v>0</v>
      </c>
      <c r="AK32" s="27">
        <v>45901</v>
      </c>
      <c r="AL32" s="28">
        <v>0</v>
      </c>
      <c r="AM32" s="27">
        <v>45870</v>
      </c>
      <c r="AN32" s="28">
        <v>0</v>
      </c>
      <c r="AO32" s="27">
        <v>45839</v>
      </c>
      <c r="AP32" s="28">
        <v>111151.76</v>
      </c>
      <c r="AQ32" s="27">
        <v>45962</v>
      </c>
      <c r="AR32" s="28">
        <v>0</v>
      </c>
      <c r="AS32" s="27">
        <v>45737</v>
      </c>
      <c r="AT32" s="28">
        <v>0</v>
      </c>
      <c r="AU32" s="27">
        <v>45776</v>
      </c>
      <c r="AV32" s="28">
        <v>0</v>
      </c>
      <c r="AW32" s="27">
        <v>45806</v>
      </c>
      <c r="AX32" s="28">
        <v>0</v>
      </c>
      <c r="AY32" s="27">
        <v>45837</v>
      </c>
      <c r="AZ32" s="28">
        <v>0</v>
      </c>
      <c r="BA32" s="27">
        <v>45867</v>
      </c>
      <c r="BB32" s="28">
        <v>0</v>
      </c>
      <c r="BC32" s="27">
        <v>45898</v>
      </c>
      <c r="BD32" s="28">
        <v>0</v>
      </c>
      <c r="BE32" s="27">
        <v>45929</v>
      </c>
      <c r="BF32" s="28">
        <v>0</v>
      </c>
      <c r="BG32" s="27">
        <v>45959</v>
      </c>
      <c r="BH32" s="28">
        <v>0</v>
      </c>
      <c r="BI32" s="27">
        <v>45990</v>
      </c>
      <c r="BJ32" s="34">
        <v>35804.99</v>
      </c>
      <c r="BK32" s="27">
        <v>46020</v>
      </c>
      <c r="BL32" s="29">
        <f t="shared" si="8"/>
        <v>35804.99</v>
      </c>
      <c r="BM32" s="30">
        <v>0</v>
      </c>
      <c r="BN32" s="27">
        <v>46020</v>
      </c>
      <c r="BO32" s="9">
        <v>110696.98</v>
      </c>
      <c r="BP32" s="25">
        <v>46023</v>
      </c>
      <c r="BQ32" s="31">
        <f t="shared" si="9"/>
        <v>110696.98</v>
      </c>
      <c r="BR32" s="9">
        <v>102127.94</v>
      </c>
      <c r="BS32" s="25">
        <v>46072</v>
      </c>
      <c r="BT32" s="9">
        <v>99723.94</v>
      </c>
      <c r="BU32" s="25">
        <v>46083</v>
      </c>
      <c r="BV32" s="32">
        <v>67129.2</v>
      </c>
      <c r="BW32" s="41">
        <v>45992</v>
      </c>
      <c r="BX32" s="32">
        <v>0</v>
      </c>
      <c r="BY32" s="32"/>
      <c r="BZ32" s="32">
        <f t="shared" si="4"/>
        <v>1325616.5199999998</v>
      </c>
      <c r="CB32" s="9">
        <v>165420.45000000001</v>
      </c>
      <c r="CC32" s="9">
        <v>50361.19</v>
      </c>
      <c r="CD32" s="9">
        <v>172177.59</v>
      </c>
      <c r="CE32" s="8">
        <v>257821.95</v>
      </c>
      <c r="CF32" s="8">
        <v>156066.19</v>
      </c>
      <c r="CG32" s="8">
        <v>172702.48</v>
      </c>
      <c r="CH32" s="106">
        <v>107965.47</v>
      </c>
      <c r="CI32" s="11">
        <f t="shared" si="10"/>
        <v>243101.19999999981</v>
      </c>
      <c r="CJ32" s="110"/>
      <c r="CK32" s="120"/>
    </row>
    <row r="33" spans="1:89" ht="14.25">
      <c r="A33" s="7" t="s">
        <v>29</v>
      </c>
      <c r="B33" s="24">
        <v>0</v>
      </c>
      <c r="C33" s="25">
        <v>45778</v>
      </c>
      <c r="D33" s="24">
        <v>0</v>
      </c>
      <c r="E33" s="25">
        <v>45748</v>
      </c>
      <c r="F33" s="36">
        <v>0</v>
      </c>
      <c r="G33" s="37">
        <v>45870</v>
      </c>
      <c r="H33" s="36">
        <v>0</v>
      </c>
      <c r="I33" s="37">
        <v>45689</v>
      </c>
      <c r="J33" s="36">
        <v>0</v>
      </c>
      <c r="K33" s="37">
        <v>45839</v>
      </c>
      <c r="L33" s="24">
        <v>0</v>
      </c>
      <c r="M33" s="25">
        <v>45809</v>
      </c>
      <c r="N33" s="24">
        <v>0</v>
      </c>
      <c r="O33" s="25">
        <v>45717</v>
      </c>
      <c r="P33" s="26">
        <f t="shared" si="6"/>
        <v>0</v>
      </c>
      <c r="Q33" s="8">
        <v>0</v>
      </c>
      <c r="R33" s="27">
        <v>45778</v>
      </c>
      <c r="S33" s="8">
        <v>5296.55</v>
      </c>
      <c r="T33" s="38">
        <v>45901</v>
      </c>
      <c r="U33" s="8">
        <v>31090.57</v>
      </c>
      <c r="V33" s="38">
        <v>45870</v>
      </c>
      <c r="W33" s="8">
        <v>0</v>
      </c>
      <c r="X33" s="27">
        <v>45931</v>
      </c>
      <c r="Y33" s="8">
        <v>0</v>
      </c>
      <c r="Z33" s="27">
        <v>45809</v>
      </c>
      <c r="AA33" s="8">
        <v>21861.45</v>
      </c>
      <c r="AB33" s="27">
        <v>45839</v>
      </c>
      <c r="AC33" s="28">
        <f t="shared" si="7"/>
        <v>58248.570000000007</v>
      </c>
      <c r="AD33" s="28">
        <v>0</v>
      </c>
      <c r="AE33" s="27">
        <v>45901</v>
      </c>
      <c r="AF33" s="28">
        <v>0</v>
      </c>
      <c r="AG33" s="27">
        <v>45627</v>
      </c>
      <c r="AH33" s="28">
        <v>44331.59</v>
      </c>
      <c r="AI33" s="27">
        <v>45931</v>
      </c>
      <c r="AJ33" s="28">
        <v>5296.55</v>
      </c>
      <c r="AK33" s="27">
        <v>45901</v>
      </c>
      <c r="AL33" s="28">
        <v>31090.57</v>
      </c>
      <c r="AM33" s="27">
        <v>45870</v>
      </c>
      <c r="AN33" s="28">
        <v>13528.59</v>
      </c>
      <c r="AO33" s="27">
        <v>45839</v>
      </c>
      <c r="AP33" s="28">
        <v>19067.09</v>
      </c>
      <c r="AQ33" s="27">
        <v>45962</v>
      </c>
      <c r="AR33" s="28">
        <v>0</v>
      </c>
      <c r="AS33" s="27">
        <v>45738</v>
      </c>
      <c r="AT33" s="28">
        <v>0</v>
      </c>
      <c r="AU33" s="27">
        <v>45776</v>
      </c>
      <c r="AV33" s="28">
        <v>0</v>
      </c>
      <c r="AW33" s="27">
        <v>45806</v>
      </c>
      <c r="AX33" s="28">
        <v>0</v>
      </c>
      <c r="AY33" s="27">
        <v>45837</v>
      </c>
      <c r="AZ33" s="28">
        <v>0</v>
      </c>
      <c r="BA33" s="27">
        <v>45867</v>
      </c>
      <c r="BB33" s="28">
        <v>0</v>
      </c>
      <c r="BC33" s="27">
        <v>45898</v>
      </c>
      <c r="BD33" s="28">
        <v>0</v>
      </c>
      <c r="BE33" s="27">
        <v>45929</v>
      </c>
      <c r="BF33" s="28">
        <v>0</v>
      </c>
      <c r="BG33" s="27">
        <v>45959</v>
      </c>
      <c r="BH33" s="28">
        <v>0</v>
      </c>
      <c r="BI33" s="27">
        <v>45990</v>
      </c>
      <c r="BJ33" s="34">
        <v>18751.25</v>
      </c>
      <c r="BK33" s="27">
        <v>46020</v>
      </c>
      <c r="BL33" s="29">
        <f t="shared" si="8"/>
        <v>18751.25</v>
      </c>
      <c r="BM33" s="30">
        <v>0</v>
      </c>
      <c r="BN33" s="27">
        <v>46020</v>
      </c>
      <c r="BO33" s="9">
        <v>41213.75</v>
      </c>
      <c r="BP33" s="25">
        <v>46023</v>
      </c>
      <c r="BQ33" s="31">
        <f t="shared" si="9"/>
        <v>41213.75</v>
      </c>
      <c r="BR33" s="9">
        <v>18906.560000000001</v>
      </c>
      <c r="BS33" s="25">
        <v>46073</v>
      </c>
      <c r="BT33" s="9">
        <v>22642.68</v>
      </c>
      <c r="BU33" s="25">
        <v>46084</v>
      </c>
      <c r="BV33" s="32">
        <v>0</v>
      </c>
      <c r="BW33" s="32" t="s">
        <v>66</v>
      </c>
      <c r="BX33" s="32">
        <v>0</v>
      </c>
      <c r="BY33" s="32"/>
      <c r="BZ33" s="32">
        <f>BL33+AN33+AP33+AL33+AJ33+AH33+AF33+P33+AD33+AC33+BQ33+BR33+BT33+BV33+BX33</f>
        <v>273077.2</v>
      </c>
      <c r="CB33" s="9">
        <v>33845.83</v>
      </c>
      <c r="CC33" s="9">
        <v>37072.839999999997</v>
      </c>
      <c r="CD33" s="9">
        <v>65072.28</v>
      </c>
      <c r="CE33" s="8">
        <v>29334.36</v>
      </c>
      <c r="CF33" s="8">
        <v>34622.51</v>
      </c>
      <c r="CG33" s="8">
        <v>55687.45</v>
      </c>
      <c r="CH33" s="106">
        <v>17441.93</v>
      </c>
      <c r="CI33" s="11">
        <f t="shared" si="10"/>
        <v>0</v>
      </c>
      <c r="CJ33" s="110"/>
      <c r="CK33" s="119"/>
    </row>
    <row r="34" spans="1:89" ht="14.25">
      <c r="A34" s="10" t="s">
        <v>30</v>
      </c>
      <c r="B34" s="24">
        <v>42463.61</v>
      </c>
      <c r="C34" s="25">
        <v>45778</v>
      </c>
      <c r="D34" s="24">
        <v>0</v>
      </c>
      <c r="E34" s="25">
        <v>45748</v>
      </c>
      <c r="F34" s="36">
        <v>34837.550000000003</v>
      </c>
      <c r="G34" s="37">
        <v>45870</v>
      </c>
      <c r="H34" s="36">
        <v>0</v>
      </c>
      <c r="I34" s="37">
        <v>45689</v>
      </c>
      <c r="J34" s="36">
        <v>222099.21</v>
      </c>
      <c r="K34" s="37">
        <v>45839</v>
      </c>
      <c r="L34" s="24">
        <v>238243.06</v>
      </c>
      <c r="M34" s="25">
        <v>45809</v>
      </c>
      <c r="N34" s="24">
        <v>0</v>
      </c>
      <c r="O34" s="25">
        <v>45717</v>
      </c>
      <c r="P34" s="26">
        <f t="shared" si="6"/>
        <v>537643.42999999993</v>
      </c>
      <c r="Q34" s="8">
        <v>0</v>
      </c>
      <c r="R34" s="27">
        <v>45778</v>
      </c>
      <c r="S34" s="8">
        <v>229231.75</v>
      </c>
      <c r="T34" s="38">
        <v>45901</v>
      </c>
      <c r="U34" s="8">
        <v>176555.78</v>
      </c>
      <c r="V34" s="38">
        <v>45870</v>
      </c>
      <c r="W34" s="8">
        <v>263230.53999999998</v>
      </c>
      <c r="X34" s="27">
        <v>45931</v>
      </c>
      <c r="Y34" s="8">
        <v>0</v>
      </c>
      <c r="Z34" s="27">
        <v>45809</v>
      </c>
      <c r="AA34" s="8">
        <v>0</v>
      </c>
      <c r="AB34" s="27">
        <v>45839</v>
      </c>
      <c r="AC34" s="28">
        <f t="shared" si="7"/>
        <v>669018.07000000007</v>
      </c>
      <c r="AD34" s="28">
        <v>0</v>
      </c>
      <c r="AE34" s="27">
        <v>45901</v>
      </c>
      <c r="AF34" s="28">
        <v>0</v>
      </c>
      <c r="AG34" s="27">
        <v>45627</v>
      </c>
      <c r="AH34" s="28">
        <v>35667.03</v>
      </c>
      <c r="AI34" s="27">
        <v>45931</v>
      </c>
      <c r="AJ34" s="28">
        <v>0</v>
      </c>
      <c r="AK34" s="27">
        <v>45901</v>
      </c>
      <c r="AL34" s="28">
        <v>0</v>
      </c>
      <c r="AM34" s="27">
        <v>45870</v>
      </c>
      <c r="AN34" s="28">
        <v>0</v>
      </c>
      <c r="AO34" s="27">
        <v>45839</v>
      </c>
      <c r="AP34" s="28">
        <v>427400.31</v>
      </c>
      <c r="AQ34" s="27">
        <v>45962</v>
      </c>
      <c r="AR34" s="28">
        <v>0</v>
      </c>
      <c r="AS34" s="27">
        <v>45739</v>
      </c>
      <c r="AT34" s="28">
        <v>0</v>
      </c>
      <c r="AU34" s="27">
        <v>45776</v>
      </c>
      <c r="AV34" s="28">
        <v>0</v>
      </c>
      <c r="AW34" s="27">
        <v>45806</v>
      </c>
      <c r="AX34" s="28">
        <v>0</v>
      </c>
      <c r="AY34" s="27">
        <v>45837</v>
      </c>
      <c r="AZ34" s="28">
        <v>0</v>
      </c>
      <c r="BA34" s="27">
        <v>45867</v>
      </c>
      <c r="BB34" s="28">
        <v>0</v>
      </c>
      <c r="BC34" s="27">
        <v>45898</v>
      </c>
      <c r="BD34" s="28">
        <v>0</v>
      </c>
      <c r="BE34" s="27">
        <v>45929</v>
      </c>
      <c r="BF34" s="28">
        <v>0</v>
      </c>
      <c r="BG34" s="27">
        <v>45959</v>
      </c>
      <c r="BH34" s="28">
        <v>0</v>
      </c>
      <c r="BI34" s="27">
        <v>45990</v>
      </c>
      <c r="BJ34" s="34">
        <v>323116.64</v>
      </c>
      <c r="BK34" s="27">
        <v>46020</v>
      </c>
      <c r="BL34" s="29">
        <f t="shared" si="8"/>
        <v>323116.64</v>
      </c>
      <c r="BM34" s="30">
        <v>0</v>
      </c>
      <c r="BN34" s="27">
        <v>46020</v>
      </c>
      <c r="BO34" s="9">
        <v>0</v>
      </c>
      <c r="BP34" s="25">
        <v>46023</v>
      </c>
      <c r="BQ34" s="31">
        <f t="shared" si="9"/>
        <v>0</v>
      </c>
      <c r="BR34" s="9">
        <v>0</v>
      </c>
      <c r="BS34" s="25">
        <v>46074</v>
      </c>
      <c r="BT34" s="9">
        <v>0</v>
      </c>
      <c r="BU34" s="25">
        <v>46085</v>
      </c>
      <c r="BV34" s="32">
        <v>0</v>
      </c>
      <c r="BW34" s="32" t="s">
        <v>66</v>
      </c>
      <c r="BX34" s="32">
        <v>0</v>
      </c>
      <c r="BY34" s="32"/>
      <c r="BZ34" s="32">
        <f t="shared" ref="BZ34:BZ46" si="11">BL34+AP34+AL34+AJ34+AH34+AF34+P34+AD34+AC34+BQ34+BR34+BT34+BV34+BX34</f>
        <v>1992845.48</v>
      </c>
      <c r="CB34" s="9">
        <v>718296.89</v>
      </c>
      <c r="CC34" s="9">
        <v>519628.02</v>
      </c>
      <c r="CD34" s="9">
        <v>7500</v>
      </c>
      <c r="CE34" s="8">
        <v>6000</v>
      </c>
      <c r="CF34" s="8">
        <v>8250</v>
      </c>
      <c r="CG34" s="8">
        <v>92956.94</v>
      </c>
      <c r="CH34" s="106">
        <v>226311.97</v>
      </c>
      <c r="CI34" s="11">
        <f t="shared" si="10"/>
        <v>413901.65999999992</v>
      </c>
      <c r="CJ34" s="110"/>
      <c r="CK34" s="119"/>
    </row>
    <row r="35" spans="1:89" ht="14.25">
      <c r="A35" s="10" t="s">
        <v>31</v>
      </c>
      <c r="B35" s="24">
        <v>0</v>
      </c>
      <c r="C35" s="25">
        <v>45778</v>
      </c>
      <c r="D35" s="9">
        <v>0</v>
      </c>
      <c r="E35" s="25">
        <v>45748</v>
      </c>
      <c r="F35" s="8">
        <v>62778.64</v>
      </c>
      <c r="G35" s="37">
        <v>45870</v>
      </c>
      <c r="H35" s="8">
        <v>0</v>
      </c>
      <c r="I35" s="37">
        <v>45689</v>
      </c>
      <c r="J35" s="8">
        <v>33028.300000000003</v>
      </c>
      <c r="K35" s="37">
        <v>45839</v>
      </c>
      <c r="L35" s="9">
        <v>0</v>
      </c>
      <c r="M35" s="25">
        <v>45809</v>
      </c>
      <c r="N35" s="9">
        <v>0</v>
      </c>
      <c r="O35" s="25">
        <v>45717</v>
      </c>
      <c r="P35" s="26">
        <f t="shared" si="6"/>
        <v>95806.94</v>
      </c>
      <c r="Q35" s="8">
        <v>0</v>
      </c>
      <c r="R35" s="27">
        <v>45778</v>
      </c>
      <c r="S35" s="8">
        <f>62443.52</f>
        <v>62443.519999999997</v>
      </c>
      <c r="T35" s="38">
        <v>45901</v>
      </c>
      <c r="U35" s="8">
        <v>0</v>
      </c>
      <c r="V35" s="38">
        <v>45870</v>
      </c>
      <c r="W35" s="8">
        <v>168226.03</v>
      </c>
      <c r="X35" s="27">
        <v>45931</v>
      </c>
      <c r="Y35" s="8">
        <v>0</v>
      </c>
      <c r="Z35" s="27">
        <v>45809</v>
      </c>
      <c r="AA35" s="8">
        <v>0</v>
      </c>
      <c r="AB35" s="27">
        <v>45839</v>
      </c>
      <c r="AC35" s="28">
        <f t="shared" si="7"/>
        <v>230669.55</v>
      </c>
      <c r="AD35" s="28">
        <v>4342.07</v>
      </c>
      <c r="AE35" s="27">
        <v>45901</v>
      </c>
      <c r="AF35" s="28">
        <v>0</v>
      </c>
      <c r="AG35" s="27">
        <v>45627</v>
      </c>
      <c r="AH35" s="28">
        <v>97521.69</v>
      </c>
      <c r="AI35" s="27">
        <v>45931</v>
      </c>
      <c r="AJ35" s="28">
        <v>0</v>
      </c>
      <c r="AK35" s="27">
        <v>45901</v>
      </c>
      <c r="AL35" s="28">
        <v>0</v>
      </c>
      <c r="AM35" s="27">
        <v>45870</v>
      </c>
      <c r="AN35" s="28">
        <v>0</v>
      </c>
      <c r="AO35" s="27">
        <v>45839</v>
      </c>
      <c r="AP35" s="28">
        <v>53198.07</v>
      </c>
      <c r="AQ35" s="27">
        <v>45962</v>
      </c>
      <c r="AR35" s="28">
        <v>0</v>
      </c>
      <c r="AS35" s="27">
        <v>45740</v>
      </c>
      <c r="AT35" s="28">
        <v>0</v>
      </c>
      <c r="AU35" s="27">
        <v>45776</v>
      </c>
      <c r="AV35" s="28">
        <v>0</v>
      </c>
      <c r="AW35" s="27">
        <v>45806</v>
      </c>
      <c r="AX35" s="28">
        <v>0</v>
      </c>
      <c r="AY35" s="27">
        <v>45837</v>
      </c>
      <c r="AZ35" s="28">
        <v>0</v>
      </c>
      <c r="BA35" s="27">
        <v>45867</v>
      </c>
      <c r="BB35" s="28">
        <v>0</v>
      </c>
      <c r="BC35" s="27">
        <v>45898</v>
      </c>
      <c r="BD35" s="28">
        <v>0</v>
      </c>
      <c r="BE35" s="27">
        <v>45929</v>
      </c>
      <c r="BF35" s="28">
        <v>0</v>
      </c>
      <c r="BG35" s="27">
        <v>45959</v>
      </c>
      <c r="BH35" s="28">
        <v>0</v>
      </c>
      <c r="BI35" s="27">
        <v>45990</v>
      </c>
      <c r="BJ35" s="34">
        <v>80230.58</v>
      </c>
      <c r="BK35" s="27">
        <v>46020</v>
      </c>
      <c r="BL35" s="29">
        <f t="shared" si="8"/>
        <v>80230.58</v>
      </c>
      <c r="BM35" s="30">
        <v>0</v>
      </c>
      <c r="BN35" s="27">
        <v>46020</v>
      </c>
      <c r="BO35" s="9">
        <v>64484.11</v>
      </c>
      <c r="BP35" s="25">
        <v>46023</v>
      </c>
      <c r="BQ35" s="31">
        <f t="shared" si="9"/>
        <v>64484.11</v>
      </c>
      <c r="BR35" s="9">
        <v>66726.78</v>
      </c>
      <c r="BS35" s="25">
        <v>46075</v>
      </c>
      <c r="BT35" s="9">
        <v>70656.039999999994</v>
      </c>
      <c r="BU35" s="25">
        <v>46086</v>
      </c>
      <c r="BV35" s="32">
        <v>0</v>
      </c>
      <c r="BW35" s="32" t="s">
        <v>66</v>
      </c>
      <c r="BX35" s="32">
        <v>3588.18</v>
      </c>
      <c r="BY35" s="33">
        <v>46048</v>
      </c>
      <c r="BZ35" s="32">
        <f t="shared" si="11"/>
        <v>767224.01000000013</v>
      </c>
      <c r="CB35" s="9">
        <v>90692.32</v>
      </c>
      <c r="CC35" s="9">
        <v>113654.46</v>
      </c>
      <c r="CD35" s="9">
        <v>103222.25</v>
      </c>
      <c r="CE35" s="8">
        <v>105199.58</v>
      </c>
      <c r="CF35" s="8">
        <v>119253.26</v>
      </c>
      <c r="CG35" s="8">
        <v>168219.77</v>
      </c>
      <c r="CH35" s="106">
        <v>66982.37</v>
      </c>
      <c r="CI35" s="11">
        <f t="shared" si="10"/>
        <v>2.0372681319713593E-10</v>
      </c>
      <c r="CJ35" s="110"/>
      <c r="CK35" s="119"/>
    </row>
    <row r="36" spans="1:89" ht="14.25">
      <c r="A36" s="16" t="s">
        <v>33</v>
      </c>
      <c r="B36" s="36">
        <v>119781.59</v>
      </c>
      <c r="C36" s="37">
        <v>45778</v>
      </c>
      <c r="D36" s="36">
        <v>388925.62</v>
      </c>
      <c r="E36" s="37">
        <v>45748</v>
      </c>
      <c r="F36" s="36">
        <v>0</v>
      </c>
      <c r="G36" s="37">
        <v>45870</v>
      </c>
      <c r="H36" s="36">
        <v>0</v>
      </c>
      <c r="I36" s="37">
        <v>45689</v>
      </c>
      <c r="J36" s="36">
        <v>0</v>
      </c>
      <c r="K36" s="37">
        <v>45839</v>
      </c>
      <c r="L36" s="36">
        <v>0</v>
      </c>
      <c r="M36" s="37">
        <v>45809</v>
      </c>
      <c r="N36" s="36">
        <v>396310.96</v>
      </c>
      <c r="O36" s="37">
        <v>45717</v>
      </c>
      <c r="P36" s="42">
        <f t="shared" si="6"/>
        <v>905018.16999999993</v>
      </c>
      <c r="Q36" s="8">
        <v>197583.31</v>
      </c>
      <c r="R36" s="38">
        <v>45778</v>
      </c>
      <c r="S36" s="8">
        <v>102271.96</v>
      </c>
      <c r="T36" s="38">
        <v>45901</v>
      </c>
      <c r="U36" s="8">
        <v>141125.31</v>
      </c>
      <c r="V36" s="38">
        <v>45870</v>
      </c>
      <c r="W36" s="8">
        <v>106718.82</v>
      </c>
      <c r="X36" s="38">
        <v>45931</v>
      </c>
      <c r="Y36" s="8">
        <v>200859.33</v>
      </c>
      <c r="Z36" s="38">
        <v>45809</v>
      </c>
      <c r="AA36" s="8">
        <v>307541.84999999998</v>
      </c>
      <c r="AB36" s="38">
        <v>45839</v>
      </c>
      <c r="AC36" s="8">
        <f t="shared" si="7"/>
        <v>1056100.58</v>
      </c>
      <c r="AD36" s="8">
        <v>0</v>
      </c>
      <c r="AE36" s="38">
        <v>45901</v>
      </c>
      <c r="AF36" s="8">
        <v>0</v>
      </c>
      <c r="AG36" s="38">
        <v>45627</v>
      </c>
      <c r="AH36" s="8">
        <v>0</v>
      </c>
      <c r="AI36" s="38">
        <v>45931</v>
      </c>
      <c r="AJ36" s="8">
        <v>0</v>
      </c>
      <c r="AK36" s="38">
        <v>45901</v>
      </c>
      <c r="AL36" s="8">
        <v>0</v>
      </c>
      <c r="AM36" s="38">
        <v>45870</v>
      </c>
      <c r="AN36" s="8">
        <v>0</v>
      </c>
      <c r="AO36" s="38">
        <v>45839</v>
      </c>
      <c r="AP36" s="8">
        <v>0</v>
      </c>
      <c r="AQ36" s="38">
        <v>45962</v>
      </c>
      <c r="AR36" s="8">
        <v>0</v>
      </c>
      <c r="AS36" s="38">
        <v>45741</v>
      </c>
      <c r="AT36" s="8">
        <v>0</v>
      </c>
      <c r="AU36" s="38">
        <v>45776</v>
      </c>
      <c r="AV36" s="8">
        <v>0</v>
      </c>
      <c r="AW36" s="38">
        <v>45806</v>
      </c>
      <c r="AX36" s="8">
        <v>0</v>
      </c>
      <c r="AY36" s="38">
        <v>45837</v>
      </c>
      <c r="AZ36" s="8">
        <v>0</v>
      </c>
      <c r="BA36" s="38">
        <v>45867</v>
      </c>
      <c r="BB36" s="8">
        <v>0</v>
      </c>
      <c r="BC36" s="38">
        <v>45898</v>
      </c>
      <c r="BD36" s="8">
        <v>0</v>
      </c>
      <c r="BE36" s="38">
        <v>45929</v>
      </c>
      <c r="BF36" s="8">
        <v>0</v>
      </c>
      <c r="BG36" s="38">
        <v>45959</v>
      </c>
      <c r="BH36" s="8">
        <v>0</v>
      </c>
      <c r="BI36" s="38">
        <v>45990</v>
      </c>
      <c r="BJ36" s="8">
        <v>0</v>
      </c>
      <c r="BK36" s="38">
        <v>46020</v>
      </c>
      <c r="BL36" s="43">
        <f t="shared" si="8"/>
        <v>0</v>
      </c>
      <c r="BM36" s="39">
        <v>0</v>
      </c>
      <c r="BN36" s="38">
        <v>46020</v>
      </c>
      <c r="BO36" s="8">
        <v>0</v>
      </c>
      <c r="BP36" s="37">
        <v>46023</v>
      </c>
      <c r="BQ36" s="31">
        <f t="shared" si="9"/>
        <v>0</v>
      </c>
      <c r="BR36" s="8">
        <v>43298.55</v>
      </c>
      <c r="BS36" s="25">
        <v>46076</v>
      </c>
      <c r="BT36" s="8">
        <v>0</v>
      </c>
      <c r="BU36" s="25">
        <v>46087</v>
      </c>
      <c r="BV36" s="32">
        <v>261756.33</v>
      </c>
      <c r="BW36" s="41">
        <v>45992</v>
      </c>
      <c r="BX36" s="32">
        <v>0</v>
      </c>
      <c r="BY36" s="32"/>
      <c r="BZ36" s="32">
        <f t="shared" si="11"/>
        <v>2266173.63</v>
      </c>
      <c r="CB36" s="8">
        <v>0</v>
      </c>
      <c r="CC36" s="8">
        <v>0</v>
      </c>
      <c r="CD36" s="8">
        <v>0</v>
      </c>
      <c r="CE36" s="8">
        <v>547769.92000000004</v>
      </c>
      <c r="CF36" s="8">
        <v>115479.8</v>
      </c>
      <c r="CG36" s="8">
        <v>127936.05</v>
      </c>
      <c r="CH36" s="106">
        <v>296124.15000000002</v>
      </c>
      <c r="CI36" s="11">
        <f t="shared" si="10"/>
        <v>1178863.71</v>
      </c>
      <c r="CJ36" s="111"/>
      <c r="CK36" s="119"/>
    </row>
    <row r="37" spans="1:89" ht="14.25">
      <c r="A37" s="35" t="s">
        <v>35</v>
      </c>
      <c r="B37" s="36">
        <v>0</v>
      </c>
      <c r="C37" s="37">
        <v>45778</v>
      </c>
      <c r="D37" s="36">
        <v>0</v>
      </c>
      <c r="E37" s="37">
        <v>45748</v>
      </c>
      <c r="F37" s="36">
        <v>0</v>
      </c>
      <c r="G37" s="37">
        <v>45870</v>
      </c>
      <c r="H37" s="36">
        <v>0</v>
      </c>
      <c r="I37" s="37">
        <v>45689</v>
      </c>
      <c r="J37" s="36">
        <v>0</v>
      </c>
      <c r="K37" s="37">
        <v>45839</v>
      </c>
      <c r="L37" s="36">
        <v>0</v>
      </c>
      <c r="M37" s="37">
        <v>45809</v>
      </c>
      <c r="N37" s="36">
        <v>0</v>
      </c>
      <c r="O37" s="37">
        <v>45717</v>
      </c>
      <c r="P37" s="42">
        <f t="shared" si="6"/>
        <v>0</v>
      </c>
      <c r="Q37" s="8">
        <v>0</v>
      </c>
      <c r="R37" s="38">
        <v>45778</v>
      </c>
      <c r="S37" s="8">
        <v>44402.01</v>
      </c>
      <c r="T37" s="38">
        <v>45901</v>
      </c>
      <c r="U37" s="8">
        <v>10767.53</v>
      </c>
      <c r="V37" s="38">
        <v>45870</v>
      </c>
      <c r="W37" s="8">
        <v>33835.39</v>
      </c>
      <c r="X37" s="38">
        <v>45931</v>
      </c>
      <c r="Y37" s="8">
        <v>0</v>
      </c>
      <c r="Z37" s="38">
        <v>45809</v>
      </c>
      <c r="AA37" s="8">
        <v>0</v>
      </c>
      <c r="AB37" s="38">
        <v>45839</v>
      </c>
      <c r="AC37" s="8">
        <f t="shared" si="7"/>
        <v>89004.93</v>
      </c>
      <c r="AD37" s="8">
        <v>0</v>
      </c>
      <c r="AE37" s="38">
        <v>45901</v>
      </c>
      <c r="AF37" s="8">
        <v>0</v>
      </c>
      <c r="AG37" s="38">
        <v>45627</v>
      </c>
      <c r="AH37" s="8">
        <v>33835.39</v>
      </c>
      <c r="AI37" s="38">
        <v>45931</v>
      </c>
      <c r="AJ37" s="8">
        <v>42436.78</v>
      </c>
      <c r="AK37" s="38">
        <v>45901</v>
      </c>
      <c r="AL37" s="8">
        <v>0</v>
      </c>
      <c r="AM37" s="38">
        <v>45870</v>
      </c>
      <c r="AN37" s="8">
        <v>0</v>
      </c>
      <c r="AO37" s="38">
        <v>45839</v>
      </c>
      <c r="AP37" s="8">
        <v>17385.48</v>
      </c>
      <c r="AQ37" s="38">
        <v>45962</v>
      </c>
      <c r="AR37" s="8">
        <v>0</v>
      </c>
      <c r="AS37" s="38">
        <v>45742</v>
      </c>
      <c r="AT37" s="8">
        <v>0</v>
      </c>
      <c r="AU37" s="38">
        <v>45776</v>
      </c>
      <c r="AV37" s="8">
        <v>0</v>
      </c>
      <c r="AW37" s="38">
        <v>45806</v>
      </c>
      <c r="AX37" s="8">
        <v>0</v>
      </c>
      <c r="AY37" s="38">
        <v>45837</v>
      </c>
      <c r="AZ37" s="8">
        <v>0</v>
      </c>
      <c r="BA37" s="38">
        <v>45867</v>
      </c>
      <c r="BB37" s="8">
        <v>0</v>
      </c>
      <c r="BC37" s="38">
        <v>45898</v>
      </c>
      <c r="BD37" s="8">
        <v>0</v>
      </c>
      <c r="BE37" s="38">
        <v>45929</v>
      </c>
      <c r="BF37" s="8">
        <v>0</v>
      </c>
      <c r="BG37" s="38">
        <v>45959</v>
      </c>
      <c r="BH37" s="8">
        <v>0</v>
      </c>
      <c r="BI37" s="38">
        <v>45990</v>
      </c>
      <c r="BJ37" s="44">
        <v>2869</v>
      </c>
      <c r="BK37" s="38">
        <v>46020</v>
      </c>
      <c r="BL37" s="31">
        <f t="shared" si="8"/>
        <v>2869</v>
      </c>
      <c r="BM37" s="39">
        <v>0</v>
      </c>
      <c r="BN37" s="38">
        <v>46020</v>
      </c>
      <c r="BO37" s="8">
        <v>0</v>
      </c>
      <c r="BP37" s="37">
        <v>46023</v>
      </c>
      <c r="BQ37" s="31">
        <f t="shared" si="9"/>
        <v>0</v>
      </c>
      <c r="BR37" s="8">
        <v>0</v>
      </c>
      <c r="BS37" s="37">
        <v>46077</v>
      </c>
      <c r="BT37" s="8">
        <v>24918.84</v>
      </c>
      <c r="BU37" s="37">
        <v>46082</v>
      </c>
      <c r="BV37" s="32">
        <v>0</v>
      </c>
      <c r="BW37" s="32" t="s">
        <v>66</v>
      </c>
      <c r="BX37" s="32">
        <v>0</v>
      </c>
      <c r="BY37" s="32"/>
      <c r="BZ37" s="32">
        <f t="shared" si="11"/>
        <v>210450.41999999998</v>
      </c>
      <c r="CA37" s="2"/>
      <c r="CB37" s="8">
        <v>21977.95</v>
      </c>
      <c r="CC37" s="8">
        <v>5241.95</v>
      </c>
      <c r="CD37" s="8">
        <v>0</v>
      </c>
      <c r="CE37" s="8">
        <v>0</v>
      </c>
      <c r="CF37" s="8">
        <v>24918.84</v>
      </c>
      <c r="CG37" s="8">
        <v>48753.59</v>
      </c>
      <c r="CH37" s="106">
        <v>20686.900000000001</v>
      </c>
      <c r="CI37" s="11">
        <f t="shared" si="10"/>
        <v>88871.189999999973</v>
      </c>
      <c r="CJ37" s="111"/>
      <c r="CK37" s="119"/>
    </row>
    <row r="38" spans="1:89" ht="14.25">
      <c r="A38" s="7" t="s">
        <v>36</v>
      </c>
      <c r="B38" s="24">
        <v>0</v>
      </c>
      <c r="C38" s="25">
        <v>45778</v>
      </c>
      <c r="D38" s="24">
        <v>0</v>
      </c>
      <c r="E38" s="25">
        <v>45748</v>
      </c>
      <c r="F38" s="24">
        <v>0</v>
      </c>
      <c r="G38" s="25">
        <v>45870</v>
      </c>
      <c r="H38" s="24">
        <v>0</v>
      </c>
      <c r="I38" s="25">
        <v>45689</v>
      </c>
      <c r="J38" s="24">
        <v>0</v>
      </c>
      <c r="K38" s="25">
        <v>45839</v>
      </c>
      <c r="L38" s="24">
        <v>0</v>
      </c>
      <c r="M38" s="25">
        <v>45809</v>
      </c>
      <c r="N38" s="24">
        <v>0</v>
      </c>
      <c r="O38" s="25">
        <v>45717</v>
      </c>
      <c r="P38" s="26">
        <f t="shared" si="6"/>
        <v>0</v>
      </c>
      <c r="Q38" s="8">
        <v>0</v>
      </c>
      <c r="R38" s="27">
        <v>45778</v>
      </c>
      <c r="S38" s="8">
        <v>197607.39</v>
      </c>
      <c r="T38" s="27">
        <v>45901</v>
      </c>
      <c r="U38" s="8">
        <v>0</v>
      </c>
      <c r="V38" s="27">
        <v>45870</v>
      </c>
      <c r="W38" s="8">
        <v>498265.57</v>
      </c>
      <c r="X38" s="27">
        <v>45931</v>
      </c>
      <c r="Y38" s="8">
        <v>0</v>
      </c>
      <c r="Z38" s="27">
        <v>45809</v>
      </c>
      <c r="AA38" s="8">
        <v>0</v>
      </c>
      <c r="AB38" s="27">
        <v>45839</v>
      </c>
      <c r="AC38" s="28">
        <f t="shared" si="7"/>
        <v>695872.96</v>
      </c>
      <c r="AD38" s="28">
        <v>0</v>
      </c>
      <c r="AE38" s="27">
        <v>45901</v>
      </c>
      <c r="AF38" s="28">
        <v>0</v>
      </c>
      <c r="AG38" s="27">
        <v>45627</v>
      </c>
      <c r="AH38" s="28">
        <v>498265.57</v>
      </c>
      <c r="AI38" s="27">
        <v>45931</v>
      </c>
      <c r="AJ38" s="28">
        <v>98058.01</v>
      </c>
      <c r="AK38" s="27">
        <v>45901</v>
      </c>
      <c r="AL38" s="28">
        <v>0</v>
      </c>
      <c r="AM38" s="27">
        <v>45870</v>
      </c>
      <c r="AN38" s="28">
        <v>0</v>
      </c>
      <c r="AO38" s="27">
        <v>45839</v>
      </c>
      <c r="AP38" s="28">
        <v>544242.07999999996</v>
      </c>
      <c r="AQ38" s="27">
        <v>45962</v>
      </c>
      <c r="AR38" s="28">
        <v>0</v>
      </c>
      <c r="AS38" s="27">
        <v>45743</v>
      </c>
      <c r="AT38" s="28">
        <v>0</v>
      </c>
      <c r="AU38" s="27">
        <v>45776</v>
      </c>
      <c r="AV38" s="28">
        <v>0</v>
      </c>
      <c r="AW38" s="27">
        <v>45806</v>
      </c>
      <c r="AX38" s="28">
        <v>0</v>
      </c>
      <c r="AY38" s="27">
        <v>45837</v>
      </c>
      <c r="AZ38" s="28">
        <v>0</v>
      </c>
      <c r="BA38" s="27">
        <v>45867</v>
      </c>
      <c r="BB38" s="28">
        <v>0</v>
      </c>
      <c r="BC38" s="27">
        <v>45898</v>
      </c>
      <c r="BD38" s="28">
        <v>0</v>
      </c>
      <c r="BE38" s="27">
        <v>45929</v>
      </c>
      <c r="BF38" s="28">
        <v>0</v>
      </c>
      <c r="BG38" s="27">
        <v>45959</v>
      </c>
      <c r="BH38" s="28">
        <v>0</v>
      </c>
      <c r="BI38" s="27">
        <v>45990</v>
      </c>
      <c r="BJ38" s="45">
        <v>361042.89</v>
      </c>
      <c r="BK38" s="27">
        <v>46020</v>
      </c>
      <c r="BL38" s="29">
        <f t="shared" si="8"/>
        <v>361042.89</v>
      </c>
      <c r="BM38" s="30">
        <v>18406.919999999998</v>
      </c>
      <c r="BN38" s="27">
        <v>46020</v>
      </c>
      <c r="BO38" s="9">
        <v>314556.07</v>
      </c>
      <c r="BP38" s="25">
        <v>46023</v>
      </c>
      <c r="BQ38" s="31">
        <f t="shared" si="9"/>
        <v>332962.99</v>
      </c>
      <c r="BR38" s="9">
        <v>501750.51</v>
      </c>
      <c r="BS38" s="25">
        <v>46078</v>
      </c>
      <c r="BT38" s="9">
        <v>494227.11</v>
      </c>
      <c r="BU38" s="25">
        <v>46082</v>
      </c>
      <c r="BV38" s="32">
        <v>0</v>
      </c>
      <c r="BW38" s="32" t="s">
        <v>66</v>
      </c>
      <c r="BX38" s="32">
        <v>0</v>
      </c>
      <c r="BY38" s="32"/>
      <c r="BZ38" s="32">
        <f t="shared" si="11"/>
        <v>3526422.1199999996</v>
      </c>
      <c r="CB38" s="9">
        <v>695872.96</v>
      </c>
      <c r="CC38" s="9">
        <v>655068.29</v>
      </c>
      <c r="CD38" s="9">
        <v>614752.03</v>
      </c>
      <c r="CE38" s="8">
        <v>564751.22</v>
      </c>
      <c r="CF38" s="8">
        <v>501750.51</v>
      </c>
      <c r="CG38" s="8">
        <f>768982.37-274755.26</f>
        <v>494227.11</v>
      </c>
      <c r="CH38" s="106">
        <v>0</v>
      </c>
      <c r="CI38" s="11">
        <f t="shared" ref="CI38:CI45" si="12">BZ38-CB38-CC38-CD38-CE38-CF38-CG38-CH38</f>
        <v>-3.4924596548080444E-10</v>
      </c>
      <c r="CJ38" s="110"/>
      <c r="CK38" s="119"/>
    </row>
    <row r="39" spans="1:89" ht="14.25">
      <c r="A39" s="10" t="s">
        <v>39</v>
      </c>
      <c r="B39" s="24">
        <v>745826.15</v>
      </c>
      <c r="C39" s="25">
        <v>45778</v>
      </c>
      <c r="D39" s="24">
        <v>1006316.64</v>
      </c>
      <c r="E39" s="25">
        <v>45748</v>
      </c>
      <c r="F39" s="24">
        <v>0</v>
      </c>
      <c r="G39" s="25">
        <v>45870</v>
      </c>
      <c r="H39" s="24">
        <v>349182.17</v>
      </c>
      <c r="I39" s="25">
        <v>45689</v>
      </c>
      <c r="J39" s="24">
        <v>0</v>
      </c>
      <c r="K39" s="25">
        <v>45839</v>
      </c>
      <c r="L39" s="24">
        <v>0</v>
      </c>
      <c r="M39" s="25">
        <v>45809</v>
      </c>
      <c r="N39" s="24">
        <v>920824.47</v>
      </c>
      <c r="O39" s="25">
        <v>45717</v>
      </c>
      <c r="P39" s="26">
        <f t="shared" si="6"/>
        <v>3022149.4299999997</v>
      </c>
      <c r="Q39" s="8">
        <v>24650.71</v>
      </c>
      <c r="R39" s="27">
        <v>45778</v>
      </c>
      <c r="S39" s="8">
        <v>898800.29</v>
      </c>
      <c r="T39" s="27">
        <v>45901</v>
      </c>
      <c r="U39" s="8">
        <v>743530.18</v>
      </c>
      <c r="V39" s="27">
        <v>45870</v>
      </c>
      <c r="W39" s="8">
        <v>707234.31</v>
      </c>
      <c r="X39" s="27">
        <v>45931</v>
      </c>
      <c r="Y39" s="8">
        <v>658040.68999999994</v>
      </c>
      <c r="Z39" s="27">
        <v>45809</v>
      </c>
      <c r="AA39" s="8">
        <v>758165.8</v>
      </c>
      <c r="AB39" s="27">
        <v>45839</v>
      </c>
      <c r="AC39" s="28">
        <f t="shared" si="7"/>
        <v>3790421.9800000004</v>
      </c>
      <c r="AD39" s="28">
        <v>0</v>
      </c>
      <c r="AE39" s="27">
        <v>45901</v>
      </c>
      <c r="AF39" s="28">
        <v>0</v>
      </c>
      <c r="AG39" s="27">
        <v>45627</v>
      </c>
      <c r="AH39" s="28">
        <v>226026.79</v>
      </c>
      <c r="AI39" s="27">
        <v>45931</v>
      </c>
      <c r="AJ39" s="28">
        <v>0</v>
      </c>
      <c r="AK39" s="27">
        <v>45901</v>
      </c>
      <c r="AL39" s="28">
        <v>0</v>
      </c>
      <c r="AM39" s="27">
        <v>45870</v>
      </c>
      <c r="AN39" s="28">
        <v>0</v>
      </c>
      <c r="AO39" s="27">
        <v>45839</v>
      </c>
      <c r="AP39" s="28">
        <v>738355.01</v>
      </c>
      <c r="AQ39" s="27">
        <v>45962</v>
      </c>
      <c r="AR39" s="28">
        <v>0</v>
      </c>
      <c r="AS39" s="27">
        <v>45744</v>
      </c>
      <c r="AT39" s="28">
        <v>0</v>
      </c>
      <c r="AU39" s="27">
        <v>45776</v>
      </c>
      <c r="AV39" s="28">
        <v>0</v>
      </c>
      <c r="AW39" s="27">
        <v>45806</v>
      </c>
      <c r="AX39" s="28">
        <v>0</v>
      </c>
      <c r="AY39" s="27">
        <v>45837</v>
      </c>
      <c r="AZ39" s="28">
        <v>0</v>
      </c>
      <c r="BA39" s="27">
        <v>45867</v>
      </c>
      <c r="BB39" s="28">
        <v>0</v>
      </c>
      <c r="BC39" s="27">
        <v>45898</v>
      </c>
      <c r="BD39" s="28">
        <v>0</v>
      </c>
      <c r="BE39" s="27">
        <v>45929</v>
      </c>
      <c r="BF39" s="28">
        <v>0</v>
      </c>
      <c r="BG39" s="27">
        <v>45959</v>
      </c>
      <c r="BH39" s="28">
        <v>0</v>
      </c>
      <c r="BI39" s="27">
        <v>45990</v>
      </c>
      <c r="BJ39" s="45">
        <v>656092.49</v>
      </c>
      <c r="BK39" s="27">
        <v>46020</v>
      </c>
      <c r="BL39" s="29">
        <f t="shared" si="8"/>
        <v>656092.49</v>
      </c>
      <c r="BM39" s="30">
        <v>27448.59</v>
      </c>
      <c r="BN39" s="27">
        <v>46020</v>
      </c>
      <c r="BO39" s="9">
        <v>658057.39</v>
      </c>
      <c r="BP39" s="25">
        <v>46023</v>
      </c>
      <c r="BQ39" s="31">
        <f t="shared" si="9"/>
        <v>685505.98</v>
      </c>
      <c r="BR39" s="9">
        <v>628843.88</v>
      </c>
      <c r="BS39" s="25">
        <v>46079</v>
      </c>
      <c r="BT39" s="9">
        <v>548119.46</v>
      </c>
      <c r="BU39" s="25">
        <v>46083</v>
      </c>
      <c r="BV39" s="32">
        <v>1972.08</v>
      </c>
      <c r="BW39" s="41">
        <v>46082</v>
      </c>
      <c r="BX39" s="32">
        <v>0</v>
      </c>
      <c r="BY39" s="32"/>
      <c r="BZ39" s="32">
        <f t="shared" si="11"/>
        <v>10297487.1</v>
      </c>
      <c r="CB39" s="9">
        <v>1423580.3</v>
      </c>
      <c r="CC39" s="9">
        <v>1178844.93</v>
      </c>
      <c r="CD39" s="9">
        <v>1208025.43</v>
      </c>
      <c r="CE39" s="8">
        <v>1126042.25</v>
      </c>
      <c r="CF39" s="8">
        <v>1006048.08</v>
      </c>
      <c r="CG39" s="8">
        <v>1195569.1000000001</v>
      </c>
      <c r="CH39" s="106">
        <v>1180294.33</v>
      </c>
      <c r="CI39" s="11">
        <f t="shared" si="12"/>
        <v>1979082.6799999992</v>
      </c>
      <c r="CJ39" s="110"/>
      <c r="CK39" s="119"/>
    </row>
    <row r="40" spans="1:89" ht="14.25">
      <c r="A40" s="35" t="s">
        <v>40</v>
      </c>
      <c r="B40" s="36">
        <v>0</v>
      </c>
      <c r="C40" s="37">
        <v>45778</v>
      </c>
      <c r="D40" s="36">
        <v>0</v>
      </c>
      <c r="E40" s="37">
        <v>45748</v>
      </c>
      <c r="F40" s="36">
        <v>0</v>
      </c>
      <c r="G40" s="37">
        <v>45870</v>
      </c>
      <c r="H40" s="36">
        <v>0</v>
      </c>
      <c r="I40" s="37">
        <v>45689</v>
      </c>
      <c r="J40" s="36">
        <v>0</v>
      </c>
      <c r="K40" s="37">
        <v>45839</v>
      </c>
      <c r="L40" s="36">
        <v>0</v>
      </c>
      <c r="M40" s="37">
        <v>45809</v>
      </c>
      <c r="N40" s="36">
        <v>0</v>
      </c>
      <c r="O40" s="37">
        <v>45717</v>
      </c>
      <c r="P40" s="42">
        <f t="shared" si="6"/>
        <v>0</v>
      </c>
      <c r="Q40" s="8">
        <v>0</v>
      </c>
      <c r="R40" s="38">
        <v>45778</v>
      </c>
      <c r="S40" s="8">
        <v>0</v>
      </c>
      <c r="T40" s="38">
        <v>45901</v>
      </c>
      <c r="U40" s="8">
        <v>0</v>
      </c>
      <c r="V40" s="38">
        <v>45870</v>
      </c>
      <c r="W40" s="8">
        <v>0</v>
      </c>
      <c r="X40" s="38">
        <v>45931</v>
      </c>
      <c r="Y40" s="8">
        <v>0</v>
      </c>
      <c r="Z40" s="38">
        <v>45809</v>
      </c>
      <c r="AA40" s="8">
        <v>0</v>
      </c>
      <c r="AB40" s="38">
        <v>45839</v>
      </c>
      <c r="AC40" s="8">
        <f t="shared" si="7"/>
        <v>0</v>
      </c>
      <c r="AD40" s="8">
        <v>0</v>
      </c>
      <c r="AE40" s="38">
        <v>45901</v>
      </c>
      <c r="AF40" s="8">
        <v>0</v>
      </c>
      <c r="AG40" s="38">
        <v>45627</v>
      </c>
      <c r="AH40" s="8">
        <v>0</v>
      </c>
      <c r="AI40" s="38">
        <v>45931</v>
      </c>
      <c r="AJ40" s="8">
        <v>0</v>
      </c>
      <c r="AK40" s="38">
        <v>45901</v>
      </c>
      <c r="AL40" s="8">
        <v>0</v>
      </c>
      <c r="AM40" s="38">
        <v>45870</v>
      </c>
      <c r="AN40" s="8">
        <v>0</v>
      </c>
      <c r="AO40" s="38">
        <v>45839</v>
      </c>
      <c r="AP40" s="8">
        <v>0</v>
      </c>
      <c r="AQ40" s="38">
        <v>45962</v>
      </c>
      <c r="AR40" s="46">
        <v>13817.98</v>
      </c>
      <c r="AS40" s="38">
        <v>45745</v>
      </c>
      <c r="AT40" s="46">
        <v>29223.14</v>
      </c>
      <c r="AU40" s="38">
        <v>45776</v>
      </c>
      <c r="AV40" s="46">
        <v>20200.349999999999</v>
      </c>
      <c r="AW40" s="38">
        <v>45806</v>
      </c>
      <c r="AX40" s="46">
        <v>19293.330000000002</v>
      </c>
      <c r="AY40" s="38">
        <v>45837</v>
      </c>
      <c r="AZ40" s="46">
        <v>19218.16</v>
      </c>
      <c r="BA40" s="38">
        <v>45867</v>
      </c>
      <c r="BB40" s="46">
        <v>25922.48</v>
      </c>
      <c r="BC40" s="38">
        <v>45898</v>
      </c>
      <c r="BD40" s="46">
        <v>18845.18</v>
      </c>
      <c r="BE40" s="38">
        <v>45929</v>
      </c>
      <c r="BF40" s="46">
        <v>23585.82</v>
      </c>
      <c r="BG40" s="38">
        <v>45959</v>
      </c>
      <c r="BH40" s="8">
        <v>21956.54</v>
      </c>
      <c r="BI40" s="38">
        <v>45990</v>
      </c>
      <c r="BJ40" s="44">
        <v>35051.06</v>
      </c>
      <c r="BK40" s="38">
        <v>46020</v>
      </c>
      <c r="BL40" s="31">
        <f t="shared" si="8"/>
        <v>227114.04</v>
      </c>
      <c r="BM40" s="39">
        <v>0</v>
      </c>
      <c r="BN40" s="38">
        <v>46020</v>
      </c>
      <c r="BO40" s="8">
        <v>28396.240000000002</v>
      </c>
      <c r="BP40" s="37">
        <v>46023</v>
      </c>
      <c r="BQ40" s="31">
        <f t="shared" si="9"/>
        <v>28396.240000000002</v>
      </c>
      <c r="BR40" s="8">
        <v>0</v>
      </c>
      <c r="BS40" s="37">
        <v>46080</v>
      </c>
      <c r="BT40" s="8">
        <v>0</v>
      </c>
      <c r="BU40" s="37">
        <v>46084</v>
      </c>
      <c r="BV40" s="32">
        <v>0</v>
      </c>
      <c r="BW40" s="32" t="s">
        <v>66</v>
      </c>
      <c r="BX40" s="32">
        <v>11627.18</v>
      </c>
      <c r="BY40" s="33">
        <v>46381</v>
      </c>
      <c r="BZ40" s="32">
        <f t="shared" si="11"/>
        <v>267137.46000000002</v>
      </c>
      <c r="CA40" s="2"/>
      <c r="CB40" s="8">
        <v>0</v>
      </c>
      <c r="CC40" s="8">
        <v>0</v>
      </c>
      <c r="CD40" s="8">
        <v>70016.83</v>
      </c>
      <c r="CE40" s="8">
        <v>0</v>
      </c>
      <c r="CF40" s="8">
        <v>0</v>
      </c>
      <c r="CG40" s="8">
        <v>0</v>
      </c>
      <c r="CH40" s="106">
        <v>66709</v>
      </c>
      <c r="CI40" s="11">
        <f t="shared" si="12"/>
        <v>130411.63</v>
      </c>
      <c r="CJ40" s="111"/>
      <c r="CK40" s="119"/>
    </row>
    <row r="41" spans="1:89" ht="14.25">
      <c r="A41" s="10" t="s">
        <v>42</v>
      </c>
      <c r="B41" s="24">
        <v>744859.56</v>
      </c>
      <c r="C41" s="25">
        <v>45778</v>
      </c>
      <c r="D41" s="24">
        <v>0</v>
      </c>
      <c r="E41" s="25">
        <v>45748</v>
      </c>
      <c r="F41" s="24">
        <v>0</v>
      </c>
      <c r="G41" s="25">
        <v>45870</v>
      </c>
      <c r="H41" s="24">
        <v>0</v>
      </c>
      <c r="I41" s="25">
        <v>45689</v>
      </c>
      <c r="J41" s="24">
        <v>377985.23</v>
      </c>
      <c r="K41" s="25">
        <v>45839</v>
      </c>
      <c r="L41" s="24">
        <v>624076.44999999995</v>
      </c>
      <c r="M41" s="25">
        <v>45809</v>
      </c>
      <c r="N41" s="24">
        <v>0</v>
      </c>
      <c r="O41" s="25">
        <v>45717</v>
      </c>
      <c r="P41" s="26">
        <f t="shared" si="6"/>
        <v>1746921.24</v>
      </c>
      <c r="Q41" s="8">
        <v>0</v>
      </c>
      <c r="R41" s="27">
        <v>45778</v>
      </c>
      <c r="S41" s="8">
        <v>1106342.7</v>
      </c>
      <c r="T41" s="27">
        <v>45901</v>
      </c>
      <c r="U41" s="8">
        <v>875433.95</v>
      </c>
      <c r="V41" s="27">
        <v>45870</v>
      </c>
      <c r="W41" s="8">
        <v>971402.55</v>
      </c>
      <c r="X41" s="27">
        <v>45931</v>
      </c>
      <c r="Y41" s="8">
        <v>0</v>
      </c>
      <c r="Z41" s="27">
        <v>45809</v>
      </c>
      <c r="AA41" s="8">
        <v>428674.24</v>
      </c>
      <c r="AB41" s="27">
        <v>45839</v>
      </c>
      <c r="AC41" s="28">
        <f t="shared" si="7"/>
        <v>3381853.4400000004</v>
      </c>
      <c r="AD41" s="28">
        <v>0</v>
      </c>
      <c r="AE41" s="27">
        <v>45901</v>
      </c>
      <c r="AF41" s="28">
        <v>0</v>
      </c>
      <c r="AG41" s="27">
        <v>45627</v>
      </c>
      <c r="AH41" s="28">
        <v>971402.55</v>
      </c>
      <c r="AI41" s="27">
        <v>45931</v>
      </c>
      <c r="AJ41" s="28">
        <v>179732.41</v>
      </c>
      <c r="AK41" s="27">
        <v>45901</v>
      </c>
      <c r="AL41" s="28">
        <v>0</v>
      </c>
      <c r="AM41" s="27">
        <v>45870</v>
      </c>
      <c r="AN41" s="28">
        <v>0</v>
      </c>
      <c r="AO41" s="27">
        <v>45839</v>
      </c>
      <c r="AP41" s="28">
        <v>754900.31</v>
      </c>
      <c r="AQ41" s="27">
        <v>45962</v>
      </c>
      <c r="AR41" s="28">
        <v>0</v>
      </c>
      <c r="AS41" s="27">
        <v>45746</v>
      </c>
      <c r="AT41" s="28">
        <v>0</v>
      </c>
      <c r="AU41" s="27">
        <v>45776</v>
      </c>
      <c r="AV41" s="28">
        <v>0</v>
      </c>
      <c r="AW41" s="27">
        <v>45806</v>
      </c>
      <c r="AX41" s="28">
        <v>0</v>
      </c>
      <c r="AY41" s="27">
        <v>45837</v>
      </c>
      <c r="AZ41" s="28">
        <v>0</v>
      </c>
      <c r="BA41" s="27">
        <v>45867</v>
      </c>
      <c r="BB41" s="28">
        <v>0</v>
      </c>
      <c r="BC41" s="27">
        <v>45898</v>
      </c>
      <c r="BD41" s="28">
        <v>0</v>
      </c>
      <c r="BE41" s="27">
        <v>45929</v>
      </c>
      <c r="BF41" s="28">
        <v>0</v>
      </c>
      <c r="BG41" s="27">
        <v>45959</v>
      </c>
      <c r="BH41" s="28">
        <v>0</v>
      </c>
      <c r="BI41" s="27">
        <v>45990</v>
      </c>
      <c r="BJ41" s="47">
        <v>796876.74</v>
      </c>
      <c r="BK41" s="27">
        <v>46020</v>
      </c>
      <c r="BL41" s="29">
        <f t="shared" si="8"/>
        <v>796876.74</v>
      </c>
      <c r="BM41" s="30">
        <v>0</v>
      </c>
      <c r="BN41" s="27">
        <v>46020</v>
      </c>
      <c r="BO41" s="9">
        <v>1112217.6499999999</v>
      </c>
      <c r="BP41" s="25">
        <v>46023</v>
      </c>
      <c r="BQ41" s="31">
        <f t="shared" si="9"/>
        <v>1112217.6499999999</v>
      </c>
      <c r="BR41" s="9">
        <v>1195059.51</v>
      </c>
      <c r="BS41" s="25">
        <v>46081</v>
      </c>
      <c r="BT41" s="9">
        <v>939635.43</v>
      </c>
      <c r="BU41" s="25">
        <v>46085</v>
      </c>
      <c r="BV41" s="32">
        <v>0</v>
      </c>
      <c r="BW41" s="32" t="s">
        <v>66</v>
      </c>
      <c r="BX41" s="32">
        <v>0</v>
      </c>
      <c r="BY41" s="32"/>
      <c r="BZ41" s="32">
        <f t="shared" si="11"/>
        <v>11078599.279999999</v>
      </c>
      <c r="CB41" s="9">
        <v>1239253.71</v>
      </c>
      <c r="CC41" s="9">
        <v>1233210.42</v>
      </c>
      <c r="CD41" s="9">
        <v>1751956.69</v>
      </c>
      <c r="CE41" s="8">
        <v>1985617.6</v>
      </c>
      <c r="CF41" s="8">
        <v>1456262.96</v>
      </c>
      <c r="CG41" s="8">
        <v>1528599.08</v>
      </c>
      <c r="CH41" s="106">
        <v>1618915.41</v>
      </c>
      <c r="CI41" s="11">
        <f t="shared" si="12"/>
        <v>264783.41000000131</v>
      </c>
      <c r="CJ41" s="110"/>
      <c r="CK41" s="119"/>
    </row>
    <row r="42" spans="1:89" ht="14.25">
      <c r="A42" s="7" t="s">
        <v>43</v>
      </c>
      <c r="B42" s="24">
        <v>0</v>
      </c>
      <c r="C42" s="25">
        <v>45778</v>
      </c>
      <c r="D42" s="24">
        <v>0</v>
      </c>
      <c r="E42" s="25">
        <v>45748</v>
      </c>
      <c r="F42" s="24">
        <v>0</v>
      </c>
      <c r="G42" s="25">
        <v>45870</v>
      </c>
      <c r="H42" s="24">
        <v>0</v>
      </c>
      <c r="I42" s="25">
        <v>45689</v>
      </c>
      <c r="J42" s="24">
        <v>0</v>
      </c>
      <c r="K42" s="25">
        <v>45839</v>
      </c>
      <c r="L42" s="24">
        <v>0</v>
      </c>
      <c r="M42" s="25">
        <v>45809</v>
      </c>
      <c r="N42" s="24">
        <v>0</v>
      </c>
      <c r="O42" s="25">
        <v>45717</v>
      </c>
      <c r="P42" s="26">
        <f t="shared" si="6"/>
        <v>0</v>
      </c>
      <c r="Q42" s="8">
        <v>0</v>
      </c>
      <c r="R42" s="27">
        <v>45778</v>
      </c>
      <c r="S42" s="8">
        <v>428440.96</v>
      </c>
      <c r="T42" s="27">
        <v>45901</v>
      </c>
      <c r="U42" s="8">
        <v>14711.7</v>
      </c>
      <c r="V42" s="27">
        <v>45870</v>
      </c>
      <c r="W42" s="8">
        <v>328668.21000000002</v>
      </c>
      <c r="X42" s="27">
        <v>45931</v>
      </c>
      <c r="Y42" s="8">
        <v>0</v>
      </c>
      <c r="Z42" s="27">
        <v>45809</v>
      </c>
      <c r="AA42" s="8">
        <v>0</v>
      </c>
      <c r="AB42" s="27">
        <v>45839</v>
      </c>
      <c r="AC42" s="28">
        <f t="shared" si="7"/>
        <v>771820.87000000011</v>
      </c>
      <c r="AD42" s="28">
        <v>0</v>
      </c>
      <c r="AE42" s="27">
        <v>45901</v>
      </c>
      <c r="AF42" s="28">
        <v>0</v>
      </c>
      <c r="AG42" s="27">
        <v>45627</v>
      </c>
      <c r="AH42" s="28">
        <v>328668.21000000002</v>
      </c>
      <c r="AI42" s="27">
        <v>45931</v>
      </c>
      <c r="AJ42" s="28">
        <v>332738.42</v>
      </c>
      <c r="AK42" s="27">
        <v>45901</v>
      </c>
      <c r="AL42" s="28">
        <v>0</v>
      </c>
      <c r="AM42" s="27">
        <v>45870</v>
      </c>
      <c r="AN42" s="28">
        <v>0</v>
      </c>
      <c r="AO42" s="27">
        <v>45839</v>
      </c>
      <c r="AP42" s="28">
        <v>357366.41</v>
      </c>
      <c r="AQ42" s="27">
        <v>45962</v>
      </c>
      <c r="AR42" s="28">
        <v>0</v>
      </c>
      <c r="AS42" s="27">
        <v>45747</v>
      </c>
      <c r="AT42" s="28">
        <v>0</v>
      </c>
      <c r="AU42" s="27">
        <v>45776</v>
      </c>
      <c r="AV42" s="28">
        <v>0</v>
      </c>
      <c r="AW42" s="27">
        <v>45806</v>
      </c>
      <c r="AX42" s="28">
        <v>0</v>
      </c>
      <c r="AY42" s="27">
        <v>45837</v>
      </c>
      <c r="AZ42" s="28">
        <v>0</v>
      </c>
      <c r="BA42" s="27">
        <v>45867</v>
      </c>
      <c r="BB42" s="28">
        <v>0</v>
      </c>
      <c r="BC42" s="27">
        <v>45898</v>
      </c>
      <c r="BD42" s="28">
        <v>0</v>
      </c>
      <c r="BE42" s="27">
        <v>45929</v>
      </c>
      <c r="BF42" s="28">
        <v>0</v>
      </c>
      <c r="BG42" s="27">
        <v>45959</v>
      </c>
      <c r="BH42" s="28">
        <v>0</v>
      </c>
      <c r="BI42" s="27">
        <v>45990</v>
      </c>
      <c r="BJ42" s="45">
        <v>214355.02</v>
      </c>
      <c r="BK42" s="27">
        <v>46020</v>
      </c>
      <c r="BL42" s="29">
        <f t="shared" si="8"/>
        <v>214355.02</v>
      </c>
      <c r="BM42" s="30">
        <v>2243.56</v>
      </c>
      <c r="BN42" s="27">
        <v>46020</v>
      </c>
      <c r="BO42" s="9">
        <v>207686.45</v>
      </c>
      <c r="BP42" s="25">
        <v>46023</v>
      </c>
      <c r="BQ42" s="31">
        <f t="shared" si="9"/>
        <v>209930.01</v>
      </c>
      <c r="BR42" s="9">
        <v>178119.54</v>
      </c>
      <c r="BS42" s="25">
        <v>46082</v>
      </c>
      <c r="BT42" s="9">
        <v>287645.37</v>
      </c>
      <c r="BU42" s="25">
        <v>46086</v>
      </c>
      <c r="BV42" s="32">
        <v>0</v>
      </c>
      <c r="BW42" s="32" t="s">
        <v>66</v>
      </c>
      <c r="BX42" s="32">
        <v>0</v>
      </c>
      <c r="BY42" s="32"/>
      <c r="BZ42" s="32">
        <f t="shared" si="11"/>
        <v>2680643.85</v>
      </c>
      <c r="CB42" s="9">
        <v>611454.18000000005</v>
      </c>
      <c r="CC42" s="9">
        <v>379859</v>
      </c>
      <c r="CD42" s="9">
        <v>358430.82</v>
      </c>
      <c r="CE42" s="8">
        <v>314589.46999999997</v>
      </c>
      <c r="CF42" s="8">
        <v>515673.83</v>
      </c>
      <c r="CG42" s="8">
        <f>545869.09-45232.54</f>
        <v>500636.55</v>
      </c>
      <c r="CH42" s="106">
        <v>0</v>
      </c>
      <c r="CI42" s="11">
        <f t="shared" si="12"/>
        <v>-1.1641532182693481E-10</v>
      </c>
      <c r="CJ42" s="110"/>
      <c r="CK42" s="119"/>
    </row>
    <row r="43" spans="1:89" ht="14.25">
      <c r="A43" s="7" t="s">
        <v>44</v>
      </c>
      <c r="B43" s="24">
        <v>0</v>
      </c>
      <c r="C43" s="25">
        <v>45778</v>
      </c>
      <c r="D43" s="24">
        <v>0</v>
      </c>
      <c r="E43" s="25">
        <v>45748</v>
      </c>
      <c r="F43" s="24">
        <v>0</v>
      </c>
      <c r="G43" s="25">
        <v>45870</v>
      </c>
      <c r="H43" s="24">
        <v>0</v>
      </c>
      <c r="I43" s="25">
        <v>45689</v>
      </c>
      <c r="J43" s="24">
        <v>0</v>
      </c>
      <c r="K43" s="25">
        <v>45839</v>
      </c>
      <c r="L43" s="24">
        <v>0</v>
      </c>
      <c r="M43" s="25">
        <v>45809</v>
      </c>
      <c r="N43" s="24">
        <v>0</v>
      </c>
      <c r="O43" s="25">
        <v>45717</v>
      </c>
      <c r="P43" s="26">
        <f t="shared" si="6"/>
        <v>0</v>
      </c>
      <c r="Q43" s="8">
        <v>0</v>
      </c>
      <c r="R43" s="27">
        <v>45778</v>
      </c>
      <c r="S43" s="8">
        <v>58565.55</v>
      </c>
      <c r="T43" s="27">
        <v>45901</v>
      </c>
      <c r="U43" s="8">
        <v>0</v>
      </c>
      <c r="V43" s="27">
        <v>45870</v>
      </c>
      <c r="W43" s="8">
        <v>55315.63</v>
      </c>
      <c r="X43" s="27">
        <v>45931</v>
      </c>
      <c r="Y43" s="8">
        <v>0</v>
      </c>
      <c r="Z43" s="27">
        <v>45809</v>
      </c>
      <c r="AA43" s="8">
        <v>0</v>
      </c>
      <c r="AB43" s="27">
        <v>45839</v>
      </c>
      <c r="AC43" s="28">
        <f t="shared" si="7"/>
        <v>113881.18</v>
      </c>
      <c r="AD43" s="28">
        <v>0</v>
      </c>
      <c r="AE43" s="27">
        <v>45901</v>
      </c>
      <c r="AF43" s="28">
        <v>0</v>
      </c>
      <c r="AG43" s="27">
        <v>45627</v>
      </c>
      <c r="AH43" s="28">
        <v>55315.63</v>
      </c>
      <c r="AI43" s="27">
        <v>45931</v>
      </c>
      <c r="AJ43" s="28">
        <v>42274.07</v>
      </c>
      <c r="AK43" s="27">
        <v>45901</v>
      </c>
      <c r="AL43" s="28">
        <v>0</v>
      </c>
      <c r="AM43" s="27">
        <v>45870</v>
      </c>
      <c r="AN43" s="28">
        <v>0</v>
      </c>
      <c r="AO43" s="27">
        <v>45839</v>
      </c>
      <c r="AP43" s="28">
        <v>23079.279999999999</v>
      </c>
      <c r="AQ43" s="27">
        <v>45962</v>
      </c>
      <c r="AR43" s="28">
        <v>0</v>
      </c>
      <c r="AS43" s="27">
        <v>45747</v>
      </c>
      <c r="AT43" s="28">
        <v>0</v>
      </c>
      <c r="AU43" s="27">
        <v>45776</v>
      </c>
      <c r="AV43" s="28">
        <v>0</v>
      </c>
      <c r="AW43" s="27">
        <v>45806</v>
      </c>
      <c r="AX43" s="28">
        <v>0</v>
      </c>
      <c r="AY43" s="27">
        <v>45837</v>
      </c>
      <c r="AZ43" s="28">
        <v>0</v>
      </c>
      <c r="BA43" s="27">
        <v>45867</v>
      </c>
      <c r="BB43" s="28">
        <v>0</v>
      </c>
      <c r="BC43" s="27">
        <v>45898</v>
      </c>
      <c r="BD43" s="28">
        <v>0</v>
      </c>
      <c r="BE43" s="27">
        <v>45929</v>
      </c>
      <c r="BF43" s="28">
        <v>0</v>
      </c>
      <c r="BG43" s="27">
        <v>45959</v>
      </c>
      <c r="BH43" s="28">
        <v>0</v>
      </c>
      <c r="BI43" s="27">
        <v>45990</v>
      </c>
      <c r="BJ43" s="34">
        <v>30153.94</v>
      </c>
      <c r="BK43" s="27">
        <v>46020</v>
      </c>
      <c r="BL43" s="29">
        <f t="shared" si="8"/>
        <v>30153.94</v>
      </c>
      <c r="BM43" s="30">
        <v>0</v>
      </c>
      <c r="BN43" s="27">
        <v>46020</v>
      </c>
      <c r="BO43" s="9">
        <v>11477.86</v>
      </c>
      <c r="BP43" s="25">
        <v>46023</v>
      </c>
      <c r="BQ43" s="31">
        <f t="shared" si="9"/>
        <v>11477.86</v>
      </c>
      <c r="BR43" s="9">
        <v>21477.34</v>
      </c>
      <c r="BS43" s="25">
        <v>46083</v>
      </c>
      <c r="BT43" s="9">
        <v>14341.87</v>
      </c>
      <c r="BU43" s="25">
        <v>46087</v>
      </c>
      <c r="BV43" s="32">
        <v>0</v>
      </c>
      <c r="BW43" s="32" t="s">
        <v>66</v>
      </c>
      <c r="BX43" s="32">
        <v>0</v>
      </c>
      <c r="BY43" s="32"/>
      <c r="BZ43" s="32">
        <f t="shared" si="11"/>
        <v>312001.17</v>
      </c>
      <c r="CB43" s="9">
        <v>50174.25</v>
      </c>
      <c r="CC43" s="9">
        <v>49331.62</v>
      </c>
      <c r="CD43" s="9">
        <v>21169.03</v>
      </c>
      <c r="CE43" s="8">
        <v>38181.07</v>
      </c>
      <c r="CF43" s="8">
        <v>30205.01</v>
      </c>
      <c r="CG43" s="8">
        <v>32707.07</v>
      </c>
      <c r="CH43" s="106">
        <v>46722.21</v>
      </c>
      <c r="CI43" s="11">
        <f t="shared" si="12"/>
        <v>43510.909999999996</v>
      </c>
      <c r="CJ43" s="110"/>
      <c r="CK43" s="119"/>
    </row>
    <row r="44" spans="1:89" ht="14.25">
      <c r="A44" s="10" t="s">
        <v>45</v>
      </c>
      <c r="B44" s="24">
        <v>108620.94</v>
      </c>
      <c r="C44" s="25">
        <v>45778</v>
      </c>
      <c r="D44" s="24">
        <v>28146.41</v>
      </c>
      <c r="E44" s="25">
        <v>45748</v>
      </c>
      <c r="F44" s="24">
        <v>0</v>
      </c>
      <c r="G44" s="25">
        <v>45870</v>
      </c>
      <c r="H44" s="24">
        <v>0</v>
      </c>
      <c r="I44" s="25">
        <v>45689</v>
      </c>
      <c r="J44" s="24">
        <v>0</v>
      </c>
      <c r="K44" s="25">
        <v>45839</v>
      </c>
      <c r="L44" s="24">
        <v>51163.040000000001</v>
      </c>
      <c r="M44" s="25">
        <v>45809</v>
      </c>
      <c r="N44" s="24">
        <v>0</v>
      </c>
      <c r="O44" s="25">
        <v>45717</v>
      </c>
      <c r="P44" s="26">
        <f t="shared" si="6"/>
        <v>187930.39</v>
      </c>
      <c r="Q44" s="8">
        <v>0</v>
      </c>
      <c r="R44" s="27">
        <v>45778</v>
      </c>
      <c r="S44" s="8">
        <v>57443.33</v>
      </c>
      <c r="T44" s="27">
        <v>45901</v>
      </c>
      <c r="U44" s="8">
        <v>68006.97</v>
      </c>
      <c r="V44" s="27">
        <v>45870</v>
      </c>
      <c r="W44" s="8">
        <v>115916.35</v>
      </c>
      <c r="X44" s="27">
        <v>45931</v>
      </c>
      <c r="Y44" s="8">
        <v>528.70000000000005</v>
      </c>
      <c r="Z44" s="27">
        <v>45809</v>
      </c>
      <c r="AA44" s="8">
        <v>32642.7</v>
      </c>
      <c r="AB44" s="27">
        <v>45839</v>
      </c>
      <c r="AC44" s="28">
        <f t="shared" si="7"/>
        <v>274538.05000000005</v>
      </c>
      <c r="AD44" s="28">
        <v>0</v>
      </c>
      <c r="AE44" s="27">
        <v>45901</v>
      </c>
      <c r="AF44" s="28">
        <v>0</v>
      </c>
      <c r="AG44" s="27">
        <v>45627</v>
      </c>
      <c r="AH44" s="28">
        <v>47333.120000000003</v>
      </c>
      <c r="AI44" s="27">
        <v>45931</v>
      </c>
      <c r="AJ44" s="28">
        <v>0</v>
      </c>
      <c r="AK44" s="27">
        <v>45901</v>
      </c>
      <c r="AL44" s="28">
        <v>0</v>
      </c>
      <c r="AM44" s="27">
        <v>45870</v>
      </c>
      <c r="AN44" s="28">
        <v>0</v>
      </c>
      <c r="AO44" s="27">
        <v>45839</v>
      </c>
      <c r="AP44" s="28">
        <v>100531.35</v>
      </c>
      <c r="AQ44" s="27">
        <v>45962</v>
      </c>
      <c r="AR44" s="28">
        <v>0</v>
      </c>
      <c r="AS44" s="27">
        <v>45747</v>
      </c>
      <c r="AT44" s="28">
        <v>0</v>
      </c>
      <c r="AU44" s="27">
        <v>45776</v>
      </c>
      <c r="AV44" s="28">
        <v>0</v>
      </c>
      <c r="AW44" s="27">
        <v>45806</v>
      </c>
      <c r="AX44" s="28">
        <v>0</v>
      </c>
      <c r="AY44" s="27">
        <v>45837</v>
      </c>
      <c r="AZ44" s="28">
        <v>0</v>
      </c>
      <c r="BA44" s="27">
        <v>45867</v>
      </c>
      <c r="BB44" s="28">
        <v>0</v>
      </c>
      <c r="BC44" s="27">
        <v>45898</v>
      </c>
      <c r="BD44" s="28">
        <v>0</v>
      </c>
      <c r="BE44" s="27">
        <v>45929</v>
      </c>
      <c r="BF44" s="28">
        <v>0</v>
      </c>
      <c r="BG44" s="27">
        <v>45959</v>
      </c>
      <c r="BH44" s="28">
        <v>0</v>
      </c>
      <c r="BI44" s="27">
        <v>45990</v>
      </c>
      <c r="BJ44" s="34">
        <v>99731.19</v>
      </c>
      <c r="BK44" s="27">
        <v>46020</v>
      </c>
      <c r="BL44" s="29">
        <f t="shared" si="8"/>
        <v>99731.19</v>
      </c>
      <c r="BM44" s="30">
        <v>13230.2</v>
      </c>
      <c r="BN44" s="27">
        <v>46020</v>
      </c>
      <c r="BO44" s="9">
        <v>64112.88</v>
      </c>
      <c r="BP44" s="25">
        <v>46023</v>
      </c>
      <c r="BQ44" s="31">
        <f t="shared" si="9"/>
        <v>77343.08</v>
      </c>
      <c r="BR44" s="9">
        <v>66540.639999999999</v>
      </c>
      <c r="BS44" s="25">
        <v>46084</v>
      </c>
      <c r="BT44" s="9">
        <v>38842.129999999997</v>
      </c>
      <c r="BU44" s="25">
        <v>46088</v>
      </c>
      <c r="BV44" s="32">
        <v>0</v>
      </c>
      <c r="BW44" s="32" t="s">
        <v>66</v>
      </c>
      <c r="BX44" s="32">
        <v>15809.2</v>
      </c>
      <c r="BY44" s="33">
        <v>46048</v>
      </c>
      <c r="BZ44" s="32">
        <f t="shared" si="11"/>
        <v>908599.15</v>
      </c>
      <c r="CB44" s="9">
        <v>162180.45000000001</v>
      </c>
      <c r="CC44" s="9">
        <v>147692.29</v>
      </c>
      <c r="CD44" s="9">
        <v>107347.97</v>
      </c>
      <c r="CE44" s="8">
        <v>90493.45</v>
      </c>
      <c r="CF44" s="8">
        <v>63747.65</v>
      </c>
      <c r="CG44" s="8">
        <v>107394.13</v>
      </c>
      <c r="CH44" s="106">
        <v>191996.64</v>
      </c>
      <c r="CI44" s="11">
        <f t="shared" si="12"/>
        <v>37746.569999999891</v>
      </c>
      <c r="CJ44" s="110"/>
      <c r="CK44" s="119"/>
    </row>
    <row r="45" spans="1:89" ht="12.75">
      <c r="A45" s="6" t="s">
        <v>47</v>
      </c>
      <c r="B45" s="9">
        <v>0</v>
      </c>
      <c r="C45" s="25">
        <v>45778</v>
      </c>
      <c r="D45" s="9">
        <v>0</v>
      </c>
      <c r="E45" s="25">
        <v>45748</v>
      </c>
      <c r="F45" s="9">
        <v>0</v>
      </c>
      <c r="G45" s="25">
        <v>45870</v>
      </c>
      <c r="H45" s="9">
        <v>0</v>
      </c>
      <c r="I45" s="25">
        <v>45689</v>
      </c>
      <c r="J45" s="9">
        <v>0</v>
      </c>
      <c r="K45" s="25">
        <v>45839</v>
      </c>
      <c r="L45" s="9">
        <v>0</v>
      </c>
      <c r="M45" s="25">
        <v>45809</v>
      </c>
      <c r="N45" s="9">
        <v>0</v>
      </c>
      <c r="O45" s="25">
        <v>45717</v>
      </c>
      <c r="P45" s="26">
        <f t="shared" si="6"/>
        <v>0</v>
      </c>
      <c r="Q45" s="8">
        <v>0</v>
      </c>
      <c r="R45" s="27">
        <v>45778</v>
      </c>
      <c r="S45" s="8">
        <v>49886.44</v>
      </c>
      <c r="T45" s="27">
        <v>45901</v>
      </c>
      <c r="U45" s="8">
        <v>0</v>
      </c>
      <c r="V45" s="27">
        <v>45870</v>
      </c>
      <c r="W45" s="8">
        <v>125433.77</v>
      </c>
      <c r="X45" s="27">
        <v>45931</v>
      </c>
      <c r="Y45" s="8">
        <v>0</v>
      </c>
      <c r="Z45" s="27">
        <v>45809</v>
      </c>
      <c r="AA45" s="8">
        <v>0</v>
      </c>
      <c r="AB45" s="27">
        <v>45839</v>
      </c>
      <c r="AC45" s="28">
        <f t="shared" si="7"/>
        <v>175320.21000000002</v>
      </c>
      <c r="AD45" s="28">
        <v>9389.61</v>
      </c>
      <c r="AE45" s="27">
        <v>45901</v>
      </c>
      <c r="AF45" s="28">
        <v>0</v>
      </c>
      <c r="AG45" s="27">
        <v>45627</v>
      </c>
      <c r="AH45" s="28">
        <v>125433.77</v>
      </c>
      <c r="AI45" s="27">
        <v>45931</v>
      </c>
      <c r="AJ45" s="28">
        <v>15416.08</v>
      </c>
      <c r="AK45" s="27">
        <v>45901</v>
      </c>
      <c r="AL45" s="28">
        <v>0</v>
      </c>
      <c r="AM45" s="27">
        <v>45870</v>
      </c>
      <c r="AN45" s="28">
        <v>0</v>
      </c>
      <c r="AO45" s="27">
        <v>45839</v>
      </c>
      <c r="AP45" s="28">
        <v>93054.45</v>
      </c>
      <c r="AQ45" s="27">
        <v>45962</v>
      </c>
      <c r="AR45" s="28">
        <v>0</v>
      </c>
      <c r="AS45" s="27">
        <v>45747</v>
      </c>
      <c r="AT45" s="28">
        <v>0</v>
      </c>
      <c r="AU45" s="27">
        <v>45776</v>
      </c>
      <c r="AV45" s="28">
        <v>0</v>
      </c>
      <c r="AW45" s="27">
        <v>45806</v>
      </c>
      <c r="AX45" s="28">
        <v>0</v>
      </c>
      <c r="AY45" s="27">
        <v>45837</v>
      </c>
      <c r="AZ45" s="28">
        <v>0</v>
      </c>
      <c r="BA45" s="27">
        <v>45867</v>
      </c>
      <c r="BB45" s="28">
        <v>0</v>
      </c>
      <c r="BC45" s="27">
        <v>45898</v>
      </c>
      <c r="BD45" s="28">
        <v>0</v>
      </c>
      <c r="BE45" s="27">
        <v>45929</v>
      </c>
      <c r="BF45" s="28">
        <v>0</v>
      </c>
      <c r="BG45" s="27">
        <v>45959</v>
      </c>
      <c r="BH45" s="28">
        <v>0</v>
      </c>
      <c r="BI45" s="27">
        <v>45990</v>
      </c>
      <c r="BJ45" s="34">
        <v>131237.72</v>
      </c>
      <c r="BK45" s="27">
        <v>46020</v>
      </c>
      <c r="BL45" s="29">
        <f t="shared" si="8"/>
        <v>131237.72</v>
      </c>
      <c r="BM45" s="30">
        <v>2582.7800000000002</v>
      </c>
      <c r="BN45" s="27">
        <v>46020</v>
      </c>
      <c r="BO45" s="9">
        <v>57645.65</v>
      </c>
      <c r="BP45" s="25">
        <v>46023</v>
      </c>
      <c r="BQ45" s="31">
        <f t="shared" si="9"/>
        <v>60228.43</v>
      </c>
      <c r="BR45" s="9">
        <v>45177.72</v>
      </c>
      <c r="BS45" s="25">
        <v>46085</v>
      </c>
      <c r="BT45" s="9">
        <v>81432.62</v>
      </c>
      <c r="BU45" s="25">
        <v>46089</v>
      </c>
      <c r="BV45" s="32">
        <v>0</v>
      </c>
      <c r="BW45" s="32" t="s">
        <v>66</v>
      </c>
      <c r="BX45" s="32">
        <v>0</v>
      </c>
      <c r="BY45" s="32"/>
      <c r="BZ45" s="32">
        <f t="shared" si="11"/>
        <v>736690.61</v>
      </c>
      <c r="CB45" s="9">
        <v>120562.16</v>
      </c>
      <c r="CC45" s="9">
        <v>181904.38</v>
      </c>
      <c r="CD45" s="9">
        <v>84281.24</v>
      </c>
      <c r="CE45" s="8">
        <v>61699.78</v>
      </c>
      <c r="CF45" s="8">
        <v>116880.12</v>
      </c>
      <c r="CG45" s="8">
        <v>112176.14</v>
      </c>
      <c r="CH45" s="106">
        <v>59186.79</v>
      </c>
      <c r="CI45" s="11">
        <f t="shared" si="12"/>
        <v>-6.5483618527650833E-11</v>
      </c>
      <c r="CJ45" s="110"/>
      <c r="CK45" s="119"/>
    </row>
    <row r="46" spans="1:89" ht="12.75">
      <c r="A46" s="12"/>
      <c r="B46" s="48">
        <f>SUM(B14:B45)</f>
        <v>3601884.3200000003</v>
      </c>
      <c r="C46" s="18"/>
      <c r="D46" s="19">
        <f>SUM(D14:D45)</f>
        <v>2353915.08</v>
      </c>
      <c r="E46" s="12"/>
      <c r="F46" s="19">
        <f>SUM(F14:F45)</f>
        <v>2947118.6999999997</v>
      </c>
      <c r="G46" s="12"/>
      <c r="H46" s="19">
        <f>SUM(H14:H45)</f>
        <v>499133.73</v>
      </c>
      <c r="I46" s="12"/>
      <c r="J46" s="19">
        <f>SUM(J14:J45)</f>
        <v>5373636.709999999</v>
      </c>
      <c r="K46" s="12"/>
      <c r="L46" s="19">
        <f>SUM(L14:L45)</f>
        <v>9291127.8699999973</v>
      </c>
      <c r="M46" s="12"/>
      <c r="N46" s="19">
        <f>SUM(N14:N45)</f>
        <v>2066539.8599999999</v>
      </c>
      <c r="O46" s="12"/>
      <c r="P46" s="49">
        <f>SUM(P14:P44)</f>
        <v>26133356.27</v>
      </c>
      <c r="Q46" s="50">
        <f>SUM(Q14:Q45)</f>
        <v>222234.02</v>
      </c>
      <c r="R46" s="51"/>
      <c r="S46" s="50">
        <f>SUM(S12:S45)</f>
        <v>14913819.950000003</v>
      </c>
      <c r="T46" s="51"/>
      <c r="U46" s="50">
        <f>SUM(U12:U45)</f>
        <v>11039371.93</v>
      </c>
      <c r="V46" s="52"/>
      <c r="W46" s="50">
        <f>SUM(W12:W45)</f>
        <v>16469318.270000001</v>
      </c>
      <c r="X46" s="51"/>
      <c r="Y46" s="50">
        <f>SUM(Y12:Y45)</f>
        <v>1007934.9299999999</v>
      </c>
      <c r="Z46" s="51"/>
      <c r="AA46" s="50">
        <f>SUM(AA12:AA45)</f>
        <v>6476841.04</v>
      </c>
      <c r="AB46" s="51"/>
      <c r="AC46" s="52">
        <f t="shared" ref="AC46:AD46" si="13">SUM(AC12:AC45)</f>
        <v>50129520.139999993</v>
      </c>
      <c r="AD46" s="52">
        <f t="shared" si="13"/>
        <v>410392.77</v>
      </c>
      <c r="AE46" s="12"/>
      <c r="AF46" s="52">
        <f>SUM(AF12:AF45)</f>
        <v>10721.39</v>
      </c>
      <c r="AG46" s="12"/>
      <c r="AH46" s="52">
        <f>SUM(AH12:AH45)</f>
        <v>9796956.1400000006</v>
      </c>
      <c r="AI46" s="12"/>
      <c r="AJ46" s="52">
        <f>SUM(AJ12:AJ45)</f>
        <v>6013368.0500000007</v>
      </c>
      <c r="AK46" s="53"/>
      <c r="AL46" s="52">
        <f>SUM(AL12:AL45)</f>
        <v>414915.75000000006</v>
      </c>
      <c r="AM46" s="54"/>
      <c r="AN46" s="52">
        <f>SUM(AN12:AN45)</f>
        <v>13528.59</v>
      </c>
      <c r="AO46" s="51"/>
      <c r="AP46" s="52">
        <f>SUM(AP12:AP45)</f>
        <v>15723905.070000002</v>
      </c>
      <c r="AQ46" s="12"/>
      <c r="AR46" s="52">
        <f>SUM(AR12:AR45)</f>
        <v>13817.98</v>
      </c>
      <c r="AS46" s="12"/>
      <c r="AT46" s="52">
        <f>SUM(AT12:AT45)</f>
        <v>29223.14</v>
      </c>
      <c r="AU46" s="12"/>
      <c r="AV46" s="52">
        <f>SUM(AV12:AV45)</f>
        <v>20200.349999999999</v>
      </c>
      <c r="AW46" s="12"/>
      <c r="AX46" s="52">
        <f>SUM(AX12:AX45)</f>
        <v>19293.330000000002</v>
      </c>
      <c r="AY46" s="12"/>
      <c r="AZ46" s="52">
        <f>SUM(AZ12:AZ45)</f>
        <v>19218.16</v>
      </c>
      <c r="BA46" s="12"/>
      <c r="BB46" s="52">
        <f>SUM(BB12:BB45)</f>
        <v>25922.48</v>
      </c>
      <c r="BC46" s="12"/>
      <c r="BD46" s="52">
        <f>SUM(BD12:BD45)</f>
        <v>18845.18</v>
      </c>
      <c r="BE46" s="12"/>
      <c r="BF46" s="52">
        <f>SUM(BF12:BF45)</f>
        <v>144192.82999999999</v>
      </c>
      <c r="BG46" s="12"/>
      <c r="BH46" s="52">
        <f>SUM(BH12:BH45)</f>
        <v>1056257.05</v>
      </c>
      <c r="BI46" s="12"/>
      <c r="BJ46" s="52">
        <f>SUM(BJ12:BJ45)</f>
        <v>14238898.220000001</v>
      </c>
      <c r="BK46" s="12"/>
      <c r="BL46" s="49">
        <f t="shared" ref="BL46:BM46" si="14">SUM(BL12:BL45)</f>
        <v>15585868.720000003</v>
      </c>
      <c r="BM46" s="49">
        <f t="shared" si="14"/>
        <v>551095.51</v>
      </c>
      <c r="BN46" s="19"/>
      <c r="BO46" s="19">
        <f>SUM(BO12:BO45)</f>
        <v>13041603.41</v>
      </c>
      <c r="BP46" s="19"/>
      <c r="BQ46" s="49">
        <f>SUM(BQ12:BQ45)</f>
        <v>13592698.92</v>
      </c>
      <c r="BR46" s="55">
        <f>SUM(BR11:BR45)</f>
        <v>13790875.670000004</v>
      </c>
      <c r="BS46" s="19"/>
      <c r="BT46" s="19">
        <f>SUM(BT12:BT45)</f>
        <v>15502686.009999994</v>
      </c>
      <c r="BU46" s="56"/>
      <c r="BV46" s="57">
        <f>SUM(BV12:BV45)</f>
        <v>1522424.71</v>
      </c>
      <c r="BW46" s="57"/>
      <c r="BX46" s="57">
        <f>SUM(BX12:BX45)</f>
        <v>316195.09999999992</v>
      </c>
      <c r="BY46" s="57"/>
      <c r="BZ46" s="55">
        <f t="shared" si="11"/>
        <v>168943884.70999998</v>
      </c>
      <c r="CB46" s="19">
        <f t="shared" ref="CB46:CC46" si="15">SUM(CB12:CB45)</f>
        <v>24463367.580000002</v>
      </c>
      <c r="CC46" s="19">
        <f t="shared" si="15"/>
        <v>23462977.689999998</v>
      </c>
      <c r="CD46" s="19">
        <f t="shared" ref="CD46:CG46" si="16">SUM(CD10:CD45)</f>
        <v>21308355.280000005</v>
      </c>
      <c r="CE46" s="19">
        <f t="shared" si="16"/>
        <v>23378629.939999998</v>
      </c>
      <c r="CF46" s="19">
        <f t="shared" si="16"/>
        <v>23147555.940000005</v>
      </c>
      <c r="CG46" s="19">
        <f t="shared" si="16"/>
        <v>23746610.670000002</v>
      </c>
      <c r="CH46" s="19">
        <f t="shared" ref="CH46:CI46" si="17">SUM(CH12:CH45)</f>
        <v>13463508.920000002</v>
      </c>
      <c r="CI46" s="19">
        <f t="shared" si="17"/>
        <v>16574469.469999997</v>
      </c>
      <c r="CJ46" s="112"/>
      <c r="CK46" s="121"/>
    </row>
    <row r="47" spans="1:89" ht="12.75">
      <c r="Q47" s="2"/>
      <c r="S47" s="2"/>
      <c r="U47" s="2"/>
      <c r="W47" s="2"/>
      <c r="Y47" s="2"/>
      <c r="AA47" s="2"/>
      <c r="BM47" s="3"/>
      <c r="BN47" s="3"/>
      <c r="BO47" s="3"/>
      <c r="BT47" s="3">
        <v>23010000</v>
      </c>
      <c r="BU47" s="58"/>
      <c r="CE47" s="3"/>
      <c r="CJ47" s="113"/>
      <c r="CK47" s="122"/>
    </row>
    <row r="48" spans="1:89" ht="12.75">
      <c r="Q48" s="2"/>
      <c r="S48" s="2"/>
      <c r="U48" s="2"/>
      <c r="W48" s="2"/>
      <c r="Y48" s="2"/>
      <c r="AA48" s="2"/>
      <c r="BM48" s="3"/>
      <c r="BN48" s="3"/>
      <c r="BO48" s="3"/>
      <c r="BT48" s="3">
        <f>BT46+BT47</f>
        <v>38512686.00999999</v>
      </c>
      <c r="BU48" s="58"/>
      <c r="CE48" s="3"/>
      <c r="CJ48" s="113"/>
      <c r="CK48" s="122"/>
    </row>
    <row r="49" spans="1:89" ht="12.75">
      <c r="Q49" s="2"/>
      <c r="S49" s="2"/>
      <c r="U49" s="2"/>
      <c r="W49" s="2"/>
      <c r="Y49" s="2"/>
      <c r="AA49" s="2"/>
      <c r="BT49" s="3">
        <f>BT48-38482494.94</f>
        <v>30191.069999992847</v>
      </c>
      <c r="BU49" s="58"/>
      <c r="CE49" s="12"/>
      <c r="CH49" s="3"/>
      <c r="CI49" s="3"/>
      <c r="CJ49" s="113"/>
      <c r="CK49" s="122"/>
    </row>
    <row r="50" spans="1:89" ht="12.75">
      <c r="Q50" s="2"/>
      <c r="S50" s="2"/>
      <c r="U50" s="2"/>
      <c r="W50" s="2"/>
      <c r="Y50" s="2"/>
      <c r="AA50" s="2"/>
      <c r="BU50" s="58"/>
      <c r="CJ50" s="113"/>
      <c r="CK50" s="122"/>
    </row>
    <row r="51" spans="1:89" ht="14.25">
      <c r="A51" s="59"/>
      <c r="C51" s="60"/>
      <c r="E51" s="60"/>
      <c r="F51" s="61"/>
      <c r="G51" s="60"/>
      <c r="J51" s="62"/>
      <c r="K51" s="60"/>
      <c r="Q51" s="2"/>
      <c r="S51" s="2"/>
      <c r="U51" s="2"/>
      <c r="W51" s="2"/>
      <c r="Y51" s="2"/>
      <c r="AA51" s="2"/>
      <c r="AJ51" s="3"/>
      <c r="AK51" s="3"/>
      <c r="AL51" s="3"/>
      <c r="AM51" s="3"/>
      <c r="AN51" s="3"/>
      <c r="AO51" s="3"/>
      <c r="AP51" s="3"/>
      <c r="BH51" s="3"/>
      <c r="BL51" s="3"/>
      <c r="BQ51" s="3"/>
      <c r="BU51" s="58"/>
      <c r="CI51" s="3"/>
      <c r="CJ51" s="113"/>
      <c r="CK51" s="122"/>
    </row>
    <row r="52" spans="1:89" ht="12.75">
      <c r="Q52" s="2"/>
      <c r="S52" s="2"/>
      <c r="U52" s="2"/>
      <c r="W52" s="2"/>
      <c r="Y52" s="2"/>
      <c r="AA52" s="2"/>
      <c r="BU52" s="58"/>
      <c r="CJ52" s="113"/>
      <c r="CK52" s="122"/>
    </row>
    <row r="53" spans="1:89" ht="12.75">
      <c r="Q53" s="2"/>
      <c r="S53" s="2"/>
      <c r="U53" s="2"/>
      <c r="W53" s="2"/>
      <c r="Y53" s="2"/>
      <c r="AA53" s="2"/>
      <c r="BU53" s="58"/>
      <c r="CG53" s="3"/>
      <c r="CJ53" s="113"/>
      <c r="CK53" s="122"/>
    </row>
    <row r="54" spans="1:89" ht="12.75">
      <c r="Q54" s="2"/>
      <c r="S54" s="2"/>
      <c r="U54" s="2"/>
      <c r="W54" s="2"/>
      <c r="Y54" s="2"/>
      <c r="AA54" s="2"/>
      <c r="BU54" s="58"/>
      <c r="CJ54" s="113"/>
      <c r="CK54" s="122"/>
    </row>
    <row r="55" spans="1:89" ht="12.75">
      <c r="P55" s="3">
        <f>P46+AD46+AF46+AH46+AP46</f>
        <v>52075331.640000001</v>
      </c>
      <c r="Q55" s="2"/>
      <c r="S55" s="2"/>
      <c r="U55" s="2"/>
      <c r="W55" s="2"/>
      <c r="Y55" s="2"/>
      <c r="AA55" s="2"/>
      <c r="BU55" s="58"/>
      <c r="CJ55" s="113"/>
      <c r="CK55" s="122"/>
    </row>
    <row r="56" spans="1:89" ht="12.75">
      <c r="Q56" s="2"/>
      <c r="S56" s="2"/>
      <c r="U56" s="2"/>
      <c r="W56" s="2"/>
      <c r="Y56" s="2"/>
      <c r="AA56" s="2"/>
      <c r="BU56" s="58"/>
      <c r="CJ56" s="113"/>
      <c r="CK56" s="122"/>
    </row>
    <row r="57" spans="1:89" ht="12.75">
      <c r="Q57" s="2"/>
      <c r="S57" s="2"/>
      <c r="U57" s="2"/>
      <c r="W57" s="2"/>
      <c r="Y57" s="2"/>
      <c r="AA57" s="2"/>
      <c r="BU57" s="58"/>
      <c r="CJ57" s="113"/>
      <c r="CK57" s="122"/>
    </row>
    <row r="58" spans="1:89" ht="12.75">
      <c r="Q58" s="2"/>
      <c r="S58" s="2"/>
      <c r="U58" s="2"/>
      <c r="W58" s="2"/>
      <c r="Y58" s="2"/>
      <c r="AA58" s="2"/>
      <c r="BU58" s="58"/>
      <c r="CJ58" s="113"/>
      <c r="CK58" s="122"/>
    </row>
    <row r="59" spans="1:89" ht="12.75">
      <c r="Q59" s="2"/>
      <c r="S59" s="2"/>
      <c r="U59" s="2"/>
      <c r="W59" s="2"/>
      <c r="Y59" s="2"/>
      <c r="AA59" s="2"/>
      <c r="BU59" s="58"/>
      <c r="CJ59" s="113"/>
      <c r="CK59" s="122"/>
    </row>
    <row r="60" spans="1:89" ht="12.75">
      <c r="Q60" s="2"/>
      <c r="S60" s="2"/>
      <c r="U60" s="2"/>
      <c r="W60" s="2"/>
      <c r="Y60" s="2"/>
      <c r="AA60" s="2"/>
      <c r="BU60" s="58"/>
      <c r="CJ60" s="113"/>
      <c r="CK60" s="122"/>
    </row>
    <row r="61" spans="1:89" ht="12.75">
      <c r="Q61" s="2"/>
      <c r="S61" s="2"/>
      <c r="U61" s="2"/>
      <c r="W61" s="2"/>
      <c r="Y61" s="2"/>
      <c r="AA61" s="2"/>
      <c r="BU61" s="58"/>
      <c r="CJ61" s="113"/>
      <c r="CK61" s="122"/>
    </row>
    <row r="62" spans="1:89" ht="12.75">
      <c r="Q62" s="2"/>
      <c r="S62" s="2"/>
      <c r="U62" s="2"/>
      <c r="W62" s="2"/>
      <c r="Y62" s="2"/>
      <c r="AA62" s="2"/>
      <c r="BU62" s="58"/>
      <c r="CJ62" s="113"/>
      <c r="CK62" s="122"/>
    </row>
    <row r="63" spans="1:89" ht="12.75">
      <c r="Q63" s="2"/>
      <c r="S63" s="2"/>
      <c r="U63" s="2"/>
      <c r="W63" s="2"/>
      <c r="Y63" s="2"/>
      <c r="AA63" s="2"/>
      <c r="BU63" s="58"/>
      <c r="CJ63" s="113"/>
      <c r="CK63" s="122"/>
    </row>
    <row r="64" spans="1:89" ht="12.75">
      <c r="Q64" s="2"/>
      <c r="S64" s="2"/>
      <c r="U64" s="2"/>
      <c r="W64" s="2"/>
      <c r="Y64" s="2"/>
      <c r="AA64" s="2"/>
      <c r="BU64" s="58"/>
      <c r="CJ64" s="113"/>
      <c r="CK64" s="122"/>
    </row>
    <row r="65" spans="17:89" ht="12.75">
      <c r="Q65" s="2"/>
      <c r="S65" s="2"/>
      <c r="U65" s="2"/>
      <c r="W65" s="2"/>
      <c r="Y65" s="2"/>
      <c r="AA65" s="2"/>
      <c r="BU65" s="58"/>
      <c r="CJ65" s="113"/>
      <c r="CK65" s="122"/>
    </row>
    <row r="66" spans="17:89" ht="12.75">
      <c r="Q66" s="2"/>
      <c r="S66" s="2"/>
      <c r="U66" s="2"/>
      <c r="W66" s="2"/>
      <c r="Y66" s="2"/>
      <c r="AA66" s="2"/>
      <c r="BU66" s="58"/>
      <c r="CJ66" s="113"/>
      <c r="CK66" s="122"/>
    </row>
    <row r="67" spans="17:89" ht="12.75">
      <c r="Q67" s="2"/>
      <c r="S67" s="2"/>
      <c r="U67" s="2"/>
      <c r="W67" s="2"/>
      <c r="Y67" s="2"/>
      <c r="AA67" s="2"/>
      <c r="BU67" s="58"/>
      <c r="CJ67" s="113"/>
      <c r="CK67" s="122"/>
    </row>
    <row r="68" spans="17:89" ht="12.75">
      <c r="Q68" s="2"/>
      <c r="S68" s="2"/>
      <c r="U68" s="2"/>
      <c r="W68" s="2"/>
      <c r="Y68" s="2"/>
      <c r="AA68" s="2"/>
      <c r="BU68" s="58"/>
      <c r="CJ68" s="113"/>
      <c r="CK68" s="122"/>
    </row>
    <row r="69" spans="17:89" ht="12.75">
      <c r="Q69" s="2"/>
      <c r="S69" s="2"/>
      <c r="U69" s="2"/>
      <c r="W69" s="2"/>
      <c r="Y69" s="2"/>
      <c r="AA69" s="2"/>
      <c r="BU69" s="58"/>
      <c r="CJ69" s="113"/>
      <c r="CK69" s="122"/>
    </row>
    <row r="70" spans="17:89" ht="12.75">
      <c r="Q70" s="2"/>
      <c r="S70" s="2"/>
      <c r="U70" s="2"/>
      <c r="W70" s="2"/>
      <c r="Y70" s="2"/>
      <c r="AA70" s="2"/>
      <c r="BU70" s="58"/>
      <c r="CJ70" s="113"/>
      <c r="CK70" s="122"/>
    </row>
    <row r="71" spans="17:89" ht="12.75">
      <c r="Q71" s="2"/>
      <c r="S71" s="2"/>
      <c r="U71" s="2"/>
      <c r="W71" s="2"/>
      <c r="Y71" s="2"/>
      <c r="AA71" s="2"/>
      <c r="BU71" s="58"/>
      <c r="CJ71" s="113"/>
      <c r="CK71" s="122"/>
    </row>
    <row r="72" spans="17:89" ht="12.75">
      <c r="Q72" s="2"/>
      <c r="S72" s="2"/>
      <c r="U72" s="2"/>
      <c r="W72" s="2"/>
      <c r="Y72" s="2"/>
      <c r="AA72" s="2"/>
      <c r="BU72" s="58"/>
      <c r="CJ72" s="113"/>
      <c r="CK72" s="122"/>
    </row>
    <row r="73" spans="17:89" ht="12.75">
      <c r="Q73" s="2"/>
      <c r="S73" s="2"/>
      <c r="U73" s="2"/>
      <c r="W73" s="2"/>
      <c r="Y73" s="2"/>
      <c r="AA73" s="2"/>
      <c r="BU73" s="58"/>
      <c r="CJ73" s="113"/>
      <c r="CK73" s="122"/>
    </row>
    <row r="74" spans="17:89" ht="12.75">
      <c r="Q74" s="2"/>
      <c r="S74" s="2"/>
      <c r="U74" s="2"/>
      <c r="W74" s="2"/>
      <c r="Y74" s="2"/>
      <c r="AA74" s="2"/>
      <c r="BU74" s="58"/>
      <c r="CJ74" s="113"/>
      <c r="CK74" s="122"/>
    </row>
    <row r="75" spans="17:89" ht="12.75">
      <c r="Q75" s="2"/>
      <c r="S75" s="2"/>
      <c r="U75" s="2"/>
      <c r="W75" s="2"/>
      <c r="Y75" s="2"/>
      <c r="AA75" s="2"/>
      <c r="BU75" s="58"/>
      <c r="CJ75" s="113"/>
      <c r="CK75" s="122"/>
    </row>
    <row r="76" spans="17:89" ht="12.75">
      <c r="Q76" s="2"/>
      <c r="S76" s="2"/>
      <c r="U76" s="2"/>
      <c r="W76" s="2"/>
      <c r="Y76" s="2"/>
      <c r="AA76" s="2"/>
      <c r="BU76" s="58"/>
      <c r="CJ76" s="113"/>
      <c r="CK76" s="122"/>
    </row>
    <row r="77" spans="17:89" ht="12.75">
      <c r="Q77" s="2"/>
      <c r="S77" s="2"/>
      <c r="U77" s="2"/>
      <c r="W77" s="2"/>
      <c r="Y77" s="2"/>
      <c r="AA77" s="2"/>
      <c r="BU77" s="58"/>
      <c r="CJ77" s="113"/>
      <c r="CK77" s="122"/>
    </row>
    <row r="78" spans="17:89" ht="12.75">
      <c r="Q78" s="2"/>
      <c r="S78" s="2"/>
      <c r="U78" s="2"/>
      <c r="W78" s="2"/>
      <c r="Y78" s="2"/>
      <c r="AA78" s="2"/>
      <c r="BU78" s="58"/>
      <c r="CJ78" s="113"/>
      <c r="CK78" s="122"/>
    </row>
    <row r="79" spans="17:89" ht="12.75">
      <c r="Q79" s="2"/>
      <c r="S79" s="2"/>
      <c r="U79" s="2"/>
      <c r="W79" s="2"/>
      <c r="Y79" s="2"/>
      <c r="AA79" s="2"/>
      <c r="BU79" s="58"/>
      <c r="CJ79" s="113"/>
      <c r="CK79" s="122"/>
    </row>
    <row r="80" spans="17:89" ht="12.75">
      <c r="Q80" s="2"/>
      <c r="S80" s="2"/>
      <c r="U80" s="2"/>
      <c r="W80" s="2"/>
      <c r="Y80" s="2"/>
      <c r="AA80" s="2"/>
      <c r="BU80" s="58"/>
      <c r="CJ80" s="113"/>
      <c r="CK80" s="122"/>
    </row>
    <row r="81" spans="17:89" ht="12.75">
      <c r="Q81" s="2"/>
      <c r="S81" s="2"/>
      <c r="U81" s="2"/>
      <c r="W81" s="2"/>
      <c r="Y81" s="2"/>
      <c r="AA81" s="2"/>
      <c r="BU81" s="58"/>
      <c r="CJ81" s="113"/>
      <c r="CK81" s="122"/>
    </row>
    <row r="82" spans="17:89" ht="12.75">
      <c r="Q82" s="2"/>
      <c r="S82" s="2"/>
      <c r="U82" s="2"/>
      <c r="W82" s="2"/>
      <c r="Y82" s="2"/>
      <c r="AA82" s="2"/>
      <c r="BU82" s="58"/>
      <c r="CJ82" s="113"/>
      <c r="CK82" s="122"/>
    </row>
    <row r="83" spans="17:89" ht="12.75">
      <c r="Q83" s="2"/>
      <c r="S83" s="2"/>
      <c r="U83" s="2"/>
      <c r="W83" s="2"/>
      <c r="Y83" s="2"/>
      <c r="AA83" s="2"/>
      <c r="BU83" s="58"/>
      <c r="CJ83" s="113"/>
      <c r="CK83" s="122"/>
    </row>
    <row r="84" spans="17:89" ht="12.75">
      <c r="Q84" s="2"/>
      <c r="S84" s="2"/>
      <c r="U84" s="2"/>
      <c r="W84" s="2"/>
      <c r="Y84" s="2"/>
      <c r="AA84" s="2"/>
      <c r="BU84" s="58"/>
      <c r="CJ84" s="113"/>
      <c r="CK84" s="122"/>
    </row>
    <row r="85" spans="17:89" ht="12.75">
      <c r="Q85" s="2"/>
      <c r="S85" s="2"/>
      <c r="U85" s="2"/>
      <c r="W85" s="2"/>
      <c r="Y85" s="2"/>
      <c r="AA85" s="2"/>
      <c r="BU85" s="58"/>
      <c r="CJ85" s="113"/>
      <c r="CK85" s="122"/>
    </row>
    <row r="86" spans="17:89" ht="12.75">
      <c r="Q86" s="2"/>
      <c r="S86" s="2"/>
      <c r="U86" s="2"/>
      <c r="W86" s="2"/>
      <c r="Y86" s="2"/>
      <c r="AA86" s="2"/>
      <c r="BU86" s="58"/>
      <c r="CJ86" s="113"/>
      <c r="CK86" s="122"/>
    </row>
    <row r="87" spans="17:89" ht="12.75">
      <c r="Q87" s="2"/>
      <c r="S87" s="2"/>
      <c r="U87" s="2"/>
      <c r="W87" s="2"/>
      <c r="Y87" s="2"/>
      <c r="AA87" s="2"/>
      <c r="BU87" s="58"/>
      <c r="CJ87" s="113"/>
      <c r="CK87" s="122"/>
    </row>
    <row r="88" spans="17:89" ht="12.75">
      <c r="Q88" s="2"/>
      <c r="S88" s="2"/>
      <c r="U88" s="2"/>
      <c r="W88" s="2"/>
      <c r="Y88" s="2"/>
      <c r="AA88" s="2"/>
      <c r="BU88" s="58"/>
      <c r="CJ88" s="113"/>
      <c r="CK88" s="122"/>
    </row>
    <row r="89" spans="17:89" ht="12.75">
      <c r="Q89" s="2"/>
      <c r="S89" s="2"/>
      <c r="U89" s="2"/>
      <c r="W89" s="2"/>
      <c r="Y89" s="2"/>
      <c r="AA89" s="2"/>
      <c r="BU89" s="58"/>
      <c r="CJ89" s="113"/>
      <c r="CK89" s="122"/>
    </row>
    <row r="90" spans="17:89" ht="12.75">
      <c r="Q90" s="2"/>
      <c r="S90" s="2"/>
      <c r="U90" s="2"/>
      <c r="W90" s="2"/>
      <c r="Y90" s="2"/>
      <c r="AA90" s="2"/>
      <c r="BU90" s="58"/>
      <c r="CJ90" s="113"/>
      <c r="CK90" s="122"/>
    </row>
    <row r="91" spans="17:89" ht="12.75">
      <c r="Q91" s="2"/>
      <c r="S91" s="2"/>
      <c r="U91" s="2"/>
      <c r="W91" s="2"/>
      <c r="Y91" s="2"/>
      <c r="AA91" s="2"/>
      <c r="BU91" s="58"/>
      <c r="CJ91" s="113"/>
      <c r="CK91" s="122"/>
    </row>
    <row r="92" spans="17:89" ht="12.75">
      <c r="Q92" s="2"/>
      <c r="S92" s="2"/>
      <c r="U92" s="2"/>
      <c r="W92" s="2"/>
      <c r="Y92" s="2"/>
      <c r="AA92" s="2"/>
      <c r="BU92" s="58"/>
      <c r="CJ92" s="113"/>
      <c r="CK92" s="122"/>
    </row>
    <row r="93" spans="17:89" ht="12.75">
      <c r="Q93" s="2"/>
      <c r="S93" s="2"/>
      <c r="U93" s="2"/>
      <c r="W93" s="2"/>
      <c r="Y93" s="2"/>
      <c r="AA93" s="2"/>
      <c r="BU93" s="58"/>
      <c r="CJ93" s="113"/>
      <c r="CK93" s="122"/>
    </row>
    <row r="94" spans="17:89" ht="12.75">
      <c r="Q94" s="2"/>
      <c r="S94" s="2"/>
      <c r="U94" s="2"/>
      <c r="W94" s="2"/>
      <c r="Y94" s="2"/>
      <c r="AA94" s="2"/>
      <c r="BU94" s="58"/>
      <c r="CJ94" s="113"/>
      <c r="CK94" s="122"/>
    </row>
    <row r="95" spans="17:89" ht="12.75">
      <c r="Q95" s="2"/>
      <c r="S95" s="2"/>
      <c r="U95" s="2"/>
      <c r="W95" s="2"/>
      <c r="Y95" s="2"/>
      <c r="AA95" s="2"/>
      <c r="BU95" s="58"/>
      <c r="CJ95" s="113"/>
      <c r="CK95" s="122"/>
    </row>
    <row r="96" spans="17:89" ht="12.75">
      <c r="Q96" s="2"/>
      <c r="S96" s="2"/>
      <c r="U96" s="2"/>
      <c r="W96" s="2"/>
      <c r="Y96" s="2"/>
      <c r="AA96" s="2"/>
      <c r="BU96" s="58"/>
      <c r="CJ96" s="113"/>
      <c r="CK96" s="122"/>
    </row>
    <row r="97" spans="17:89" ht="12.75">
      <c r="Q97" s="2"/>
      <c r="S97" s="2"/>
      <c r="U97" s="2"/>
      <c r="W97" s="2"/>
      <c r="Y97" s="2"/>
      <c r="AA97" s="2"/>
      <c r="BU97" s="58"/>
      <c r="CJ97" s="113"/>
      <c r="CK97" s="122"/>
    </row>
    <row r="98" spans="17:89" ht="12.75">
      <c r="Q98" s="2"/>
      <c r="S98" s="2"/>
      <c r="U98" s="2"/>
      <c r="W98" s="2"/>
      <c r="Y98" s="2"/>
      <c r="AA98" s="2"/>
      <c r="BU98" s="58"/>
      <c r="CJ98" s="113"/>
      <c r="CK98" s="122"/>
    </row>
    <row r="99" spans="17:89" ht="12.75">
      <c r="Q99" s="2"/>
      <c r="S99" s="2"/>
      <c r="U99" s="2"/>
      <c r="W99" s="2"/>
      <c r="Y99" s="2"/>
      <c r="AA99" s="2"/>
      <c r="BU99" s="58"/>
      <c r="CJ99" s="113"/>
      <c r="CK99" s="122"/>
    </row>
    <row r="100" spans="17:89" ht="12.75">
      <c r="Q100" s="2"/>
      <c r="S100" s="2"/>
      <c r="U100" s="2"/>
      <c r="W100" s="2"/>
      <c r="Y100" s="2"/>
      <c r="AA100" s="2"/>
      <c r="BU100" s="58"/>
      <c r="CJ100" s="113"/>
      <c r="CK100" s="122"/>
    </row>
    <row r="101" spans="17:89" ht="12.75">
      <c r="Q101" s="2"/>
      <c r="S101" s="2"/>
      <c r="U101" s="2"/>
      <c r="W101" s="2"/>
      <c r="Y101" s="2"/>
      <c r="AA101" s="2"/>
      <c r="BU101" s="58"/>
      <c r="CJ101" s="113"/>
      <c r="CK101" s="122"/>
    </row>
    <row r="102" spans="17:89" ht="12.75">
      <c r="Q102" s="2"/>
      <c r="S102" s="2"/>
      <c r="U102" s="2"/>
      <c r="W102" s="2"/>
      <c r="Y102" s="2"/>
      <c r="AA102" s="2"/>
      <c r="BU102" s="58"/>
      <c r="CJ102" s="113"/>
      <c r="CK102" s="122"/>
    </row>
    <row r="103" spans="17:89" ht="12.75">
      <c r="Q103" s="2"/>
      <c r="S103" s="2"/>
      <c r="U103" s="2"/>
      <c r="W103" s="2"/>
      <c r="Y103" s="2"/>
      <c r="AA103" s="2"/>
      <c r="BU103" s="58"/>
      <c r="CJ103" s="113"/>
      <c r="CK103" s="122"/>
    </row>
    <row r="104" spans="17:89" ht="12.75">
      <c r="Q104" s="2"/>
      <c r="S104" s="2"/>
      <c r="U104" s="2"/>
      <c r="W104" s="2"/>
      <c r="Y104" s="2"/>
      <c r="AA104" s="2"/>
      <c r="BU104" s="58"/>
      <c r="CJ104" s="113"/>
      <c r="CK104" s="122"/>
    </row>
    <row r="105" spans="17:89" ht="12.75">
      <c r="Q105" s="2"/>
      <c r="S105" s="2"/>
      <c r="U105" s="2"/>
      <c r="W105" s="2"/>
      <c r="Y105" s="2"/>
      <c r="AA105" s="2"/>
      <c r="BU105" s="58"/>
      <c r="CJ105" s="113"/>
      <c r="CK105" s="122"/>
    </row>
    <row r="106" spans="17:89" ht="12.75">
      <c r="Q106" s="2"/>
      <c r="S106" s="2"/>
      <c r="U106" s="2"/>
      <c r="W106" s="2"/>
      <c r="Y106" s="2"/>
      <c r="AA106" s="2"/>
      <c r="BU106" s="58"/>
      <c r="CJ106" s="113"/>
      <c r="CK106" s="122"/>
    </row>
    <row r="107" spans="17:89" ht="12.75">
      <c r="Q107" s="2"/>
      <c r="S107" s="2"/>
      <c r="U107" s="2"/>
      <c r="W107" s="2"/>
      <c r="Y107" s="2"/>
      <c r="AA107" s="2"/>
      <c r="BU107" s="58"/>
      <c r="CJ107" s="113"/>
      <c r="CK107" s="122"/>
    </row>
    <row r="108" spans="17:89" ht="12.75">
      <c r="Q108" s="2"/>
      <c r="S108" s="2"/>
      <c r="U108" s="2"/>
      <c r="W108" s="2"/>
      <c r="Y108" s="2"/>
      <c r="AA108" s="2"/>
      <c r="BU108" s="58"/>
      <c r="CJ108" s="113"/>
      <c r="CK108" s="122"/>
    </row>
    <row r="109" spans="17:89" ht="12.75">
      <c r="Q109" s="2"/>
      <c r="S109" s="2"/>
      <c r="U109" s="2"/>
      <c r="W109" s="2"/>
      <c r="Y109" s="2"/>
      <c r="AA109" s="2"/>
      <c r="BU109" s="58"/>
      <c r="CJ109" s="113"/>
      <c r="CK109" s="122"/>
    </row>
    <row r="110" spans="17:89" ht="12.75">
      <c r="Q110" s="2"/>
      <c r="S110" s="2"/>
      <c r="U110" s="2"/>
      <c r="W110" s="2"/>
      <c r="Y110" s="2"/>
      <c r="AA110" s="2"/>
      <c r="BU110" s="58"/>
      <c r="CJ110" s="113"/>
      <c r="CK110" s="122"/>
    </row>
    <row r="111" spans="17:89" ht="12.75">
      <c r="Q111" s="2"/>
      <c r="S111" s="2"/>
      <c r="U111" s="2"/>
      <c r="W111" s="2"/>
      <c r="Y111" s="2"/>
      <c r="AA111" s="2"/>
      <c r="BU111" s="58"/>
      <c r="CJ111" s="113"/>
      <c r="CK111" s="122"/>
    </row>
    <row r="112" spans="17:89" ht="12.75">
      <c r="Q112" s="2"/>
      <c r="S112" s="2"/>
      <c r="U112" s="2"/>
      <c r="W112" s="2"/>
      <c r="Y112" s="2"/>
      <c r="AA112" s="2"/>
      <c r="BU112" s="58"/>
      <c r="CJ112" s="113"/>
      <c r="CK112" s="122"/>
    </row>
    <row r="113" spans="17:89" ht="12.75">
      <c r="Q113" s="2"/>
      <c r="S113" s="2"/>
      <c r="U113" s="2"/>
      <c r="W113" s="2"/>
      <c r="Y113" s="2"/>
      <c r="AA113" s="2"/>
      <c r="BU113" s="58"/>
      <c r="CJ113" s="113"/>
      <c r="CK113" s="122"/>
    </row>
    <row r="114" spans="17:89" ht="12.75">
      <c r="Q114" s="2"/>
      <c r="S114" s="2"/>
      <c r="U114" s="2"/>
      <c r="W114" s="2"/>
      <c r="Y114" s="2"/>
      <c r="AA114" s="2"/>
      <c r="BU114" s="58"/>
      <c r="CJ114" s="113"/>
      <c r="CK114" s="122"/>
    </row>
    <row r="115" spans="17:89" ht="12.75">
      <c r="Q115" s="2"/>
      <c r="S115" s="2"/>
      <c r="U115" s="2"/>
      <c r="W115" s="2"/>
      <c r="Y115" s="2"/>
      <c r="AA115" s="2"/>
      <c r="BU115" s="58"/>
      <c r="CJ115" s="113"/>
      <c r="CK115" s="122"/>
    </row>
    <row r="116" spans="17:89" ht="12.75">
      <c r="Q116" s="2"/>
      <c r="S116" s="2"/>
      <c r="U116" s="2"/>
      <c r="W116" s="2"/>
      <c r="Y116" s="2"/>
      <c r="AA116" s="2"/>
      <c r="BU116" s="58"/>
      <c r="CJ116" s="113"/>
      <c r="CK116" s="122"/>
    </row>
    <row r="117" spans="17:89" ht="12.75">
      <c r="Q117" s="2"/>
      <c r="S117" s="2"/>
      <c r="U117" s="2"/>
      <c r="W117" s="2"/>
      <c r="Y117" s="2"/>
      <c r="AA117" s="2"/>
      <c r="BU117" s="58"/>
      <c r="CJ117" s="113"/>
      <c r="CK117" s="122"/>
    </row>
    <row r="118" spans="17:89" ht="12.75">
      <c r="Q118" s="2"/>
      <c r="S118" s="2"/>
      <c r="U118" s="2"/>
      <c r="W118" s="2"/>
      <c r="Y118" s="2"/>
      <c r="AA118" s="2"/>
      <c r="BU118" s="58"/>
      <c r="CJ118" s="113"/>
      <c r="CK118" s="122"/>
    </row>
    <row r="119" spans="17:89" ht="12.75">
      <c r="Q119" s="2"/>
      <c r="S119" s="2"/>
      <c r="U119" s="2"/>
      <c r="W119" s="2"/>
      <c r="Y119" s="2"/>
      <c r="AA119" s="2"/>
      <c r="BU119" s="58"/>
      <c r="CJ119" s="113"/>
      <c r="CK119" s="122"/>
    </row>
    <row r="120" spans="17:89" ht="12.75">
      <c r="Q120" s="2"/>
      <c r="S120" s="2"/>
      <c r="U120" s="2"/>
      <c r="W120" s="2"/>
      <c r="Y120" s="2"/>
      <c r="AA120" s="2"/>
      <c r="BU120" s="58"/>
      <c r="CJ120" s="113"/>
      <c r="CK120" s="122"/>
    </row>
    <row r="121" spans="17:89" ht="12.75">
      <c r="Q121" s="2"/>
      <c r="S121" s="2"/>
      <c r="U121" s="2"/>
      <c r="W121" s="2"/>
      <c r="Y121" s="2"/>
      <c r="AA121" s="2"/>
      <c r="BU121" s="58"/>
      <c r="CJ121" s="113"/>
      <c r="CK121" s="122"/>
    </row>
    <row r="122" spans="17:89" ht="12.75">
      <c r="Q122" s="2"/>
      <c r="S122" s="2"/>
      <c r="U122" s="2"/>
      <c r="W122" s="2"/>
      <c r="Y122" s="2"/>
      <c r="AA122" s="2"/>
      <c r="BU122" s="58"/>
      <c r="CJ122" s="113"/>
      <c r="CK122" s="122"/>
    </row>
    <row r="123" spans="17:89" ht="12.75">
      <c r="Q123" s="2"/>
      <c r="S123" s="2"/>
      <c r="U123" s="2"/>
      <c r="W123" s="2"/>
      <c r="Y123" s="2"/>
      <c r="AA123" s="2"/>
      <c r="BU123" s="58"/>
      <c r="CJ123" s="113"/>
      <c r="CK123" s="122"/>
    </row>
    <row r="124" spans="17:89" ht="12.75">
      <c r="Q124" s="2"/>
      <c r="S124" s="2"/>
      <c r="U124" s="2"/>
      <c r="W124" s="2"/>
      <c r="Y124" s="2"/>
      <c r="AA124" s="2"/>
      <c r="BU124" s="58"/>
      <c r="CJ124" s="113"/>
      <c r="CK124" s="122"/>
    </row>
    <row r="125" spans="17:89" ht="12.75">
      <c r="Q125" s="2"/>
      <c r="S125" s="2"/>
      <c r="U125" s="2"/>
      <c r="W125" s="2"/>
      <c r="Y125" s="2"/>
      <c r="AA125" s="2"/>
      <c r="BU125" s="58"/>
      <c r="CJ125" s="113"/>
      <c r="CK125" s="122"/>
    </row>
    <row r="126" spans="17:89" ht="12.75">
      <c r="Q126" s="2"/>
      <c r="S126" s="2"/>
      <c r="U126" s="2"/>
      <c r="W126" s="2"/>
      <c r="Y126" s="2"/>
      <c r="AA126" s="2"/>
      <c r="BU126" s="58"/>
      <c r="CJ126" s="113"/>
      <c r="CK126" s="122"/>
    </row>
    <row r="127" spans="17:89" ht="12.75">
      <c r="Q127" s="2"/>
      <c r="S127" s="2"/>
      <c r="U127" s="2"/>
      <c r="W127" s="2"/>
      <c r="Y127" s="2"/>
      <c r="AA127" s="2"/>
      <c r="BU127" s="58"/>
      <c r="CJ127" s="113"/>
      <c r="CK127" s="122"/>
    </row>
    <row r="128" spans="17:89" ht="12.75">
      <c r="Q128" s="2"/>
      <c r="S128" s="2"/>
      <c r="U128" s="2"/>
      <c r="W128" s="2"/>
      <c r="Y128" s="2"/>
      <c r="AA128" s="2"/>
      <c r="BU128" s="58"/>
      <c r="CJ128" s="113"/>
      <c r="CK128" s="122"/>
    </row>
    <row r="129" spans="17:89" ht="12.75">
      <c r="Q129" s="2"/>
      <c r="S129" s="2"/>
      <c r="U129" s="2"/>
      <c r="W129" s="2"/>
      <c r="Y129" s="2"/>
      <c r="AA129" s="2"/>
      <c r="BU129" s="58"/>
      <c r="CJ129" s="113"/>
      <c r="CK129" s="122"/>
    </row>
    <row r="130" spans="17:89" ht="12.75">
      <c r="Q130" s="2"/>
      <c r="S130" s="2"/>
      <c r="U130" s="2"/>
      <c r="W130" s="2"/>
      <c r="Y130" s="2"/>
      <c r="AA130" s="2"/>
      <c r="BU130" s="58"/>
      <c r="CJ130" s="113"/>
      <c r="CK130" s="122"/>
    </row>
    <row r="131" spans="17:89" ht="12.75">
      <c r="Q131" s="2"/>
      <c r="S131" s="2"/>
      <c r="U131" s="2"/>
      <c r="W131" s="2"/>
      <c r="Y131" s="2"/>
      <c r="AA131" s="2"/>
      <c r="BU131" s="58"/>
      <c r="CJ131" s="113"/>
      <c r="CK131" s="122"/>
    </row>
    <row r="132" spans="17:89" ht="12.75">
      <c r="Q132" s="2"/>
      <c r="S132" s="2"/>
      <c r="U132" s="2"/>
      <c r="W132" s="2"/>
      <c r="Y132" s="2"/>
      <c r="AA132" s="2"/>
      <c r="BU132" s="58"/>
      <c r="CJ132" s="113"/>
      <c r="CK132" s="122"/>
    </row>
    <row r="133" spans="17:89" ht="12.75">
      <c r="Q133" s="2"/>
      <c r="S133" s="2"/>
      <c r="U133" s="2"/>
      <c r="W133" s="2"/>
      <c r="Y133" s="2"/>
      <c r="AA133" s="2"/>
      <c r="BU133" s="58"/>
      <c r="CJ133" s="113"/>
      <c r="CK133" s="122"/>
    </row>
    <row r="134" spans="17:89" ht="12.75">
      <c r="Q134" s="2"/>
      <c r="S134" s="2"/>
      <c r="U134" s="2"/>
      <c r="W134" s="2"/>
      <c r="Y134" s="2"/>
      <c r="AA134" s="2"/>
      <c r="BU134" s="58"/>
      <c r="CJ134" s="113"/>
      <c r="CK134" s="122"/>
    </row>
    <row r="135" spans="17:89" ht="12.75">
      <c r="Q135" s="2"/>
      <c r="S135" s="2"/>
      <c r="U135" s="2"/>
      <c r="W135" s="2"/>
      <c r="Y135" s="2"/>
      <c r="AA135" s="2"/>
      <c r="BU135" s="58"/>
      <c r="CJ135" s="113"/>
      <c r="CK135" s="122"/>
    </row>
    <row r="136" spans="17:89" ht="12.75">
      <c r="Q136" s="2"/>
      <c r="S136" s="2"/>
      <c r="U136" s="2"/>
      <c r="W136" s="2"/>
      <c r="Y136" s="2"/>
      <c r="AA136" s="2"/>
      <c r="BU136" s="58"/>
      <c r="CJ136" s="113"/>
      <c r="CK136" s="122"/>
    </row>
    <row r="137" spans="17:89" ht="12.75">
      <c r="Q137" s="2"/>
      <c r="S137" s="2"/>
      <c r="U137" s="2"/>
      <c r="W137" s="2"/>
      <c r="Y137" s="2"/>
      <c r="AA137" s="2"/>
      <c r="BU137" s="58"/>
      <c r="CJ137" s="113"/>
      <c r="CK137" s="122"/>
    </row>
    <row r="138" spans="17:89" ht="12.75">
      <c r="Q138" s="2"/>
      <c r="S138" s="2"/>
      <c r="U138" s="2"/>
      <c r="W138" s="2"/>
      <c r="Y138" s="2"/>
      <c r="AA138" s="2"/>
      <c r="BU138" s="58"/>
      <c r="CJ138" s="113"/>
      <c r="CK138" s="122"/>
    </row>
    <row r="139" spans="17:89" ht="12.75">
      <c r="Q139" s="2"/>
      <c r="S139" s="2"/>
      <c r="U139" s="2"/>
      <c r="W139" s="2"/>
      <c r="Y139" s="2"/>
      <c r="AA139" s="2"/>
      <c r="BU139" s="58"/>
      <c r="CJ139" s="113"/>
      <c r="CK139" s="122"/>
    </row>
    <row r="140" spans="17:89" ht="12.75">
      <c r="Q140" s="2"/>
      <c r="S140" s="2"/>
      <c r="U140" s="2"/>
      <c r="W140" s="2"/>
      <c r="Y140" s="2"/>
      <c r="AA140" s="2"/>
      <c r="BU140" s="58"/>
      <c r="CJ140" s="113"/>
      <c r="CK140" s="122"/>
    </row>
    <row r="141" spans="17:89" ht="12.75">
      <c r="Q141" s="2"/>
      <c r="S141" s="2"/>
      <c r="U141" s="2"/>
      <c r="W141" s="2"/>
      <c r="Y141" s="2"/>
      <c r="AA141" s="2"/>
      <c r="BU141" s="58"/>
      <c r="CJ141" s="113"/>
      <c r="CK141" s="122"/>
    </row>
    <row r="142" spans="17:89" ht="12.75">
      <c r="Q142" s="2"/>
      <c r="S142" s="2"/>
      <c r="U142" s="2"/>
      <c r="W142" s="2"/>
      <c r="Y142" s="2"/>
      <c r="AA142" s="2"/>
      <c r="BU142" s="58"/>
      <c r="CJ142" s="113"/>
      <c r="CK142" s="122"/>
    </row>
    <row r="143" spans="17:89" ht="12.75">
      <c r="Q143" s="2"/>
      <c r="S143" s="2"/>
      <c r="U143" s="2"/>
      <c r="W143" s="2"/>
      <c r="Y143" s="2"/>
      <c r="AA143" s="2"/>
      <c r="BU143" s="58"/>
      <c r="CJ143" s="113"/>
      <c r="CK143" s="122"/>
    </row>
    <row r="144" spans="17:89" ht="12.75">
      <c r="Q144" s="2"/>
      <c r="S144" s="2"/>
      <c r="U144" s="2"/>
      <c r="W144" s="2"/>
      <c r="Y144" s="2"/>
      <c r="AA144" s="2"/>
      <c r="BU144" s="58"/>
      <c r="CJ144" s="113"/>
      <c r="CK144" s="122"/>
    </row>
    <row r="145" spans="17:89" ht="12.75">
      <c r="Q145" s="2"/>
      <c r="S145" s="2"/>
      <c r="U145" s="2"/>
      <c r="W145" s="2"/>
      <c r="Y145" s="2"/>
      <c r="AA145" s="2"/>
      <c r="BU145" s="58"/>
      <c r="CJ145" s="113"/>
      <c r="CK145" s="122"/>
    </row>
    <row r="146" spans="17:89" ht="12.75">
      <c r="Q146" s="2"/>
      <c r="S146" s="2"/>
      <c r="U146" s="2"/>
      <c r="W146" s="2"/>
      <c r="Y146" s="2"/>
      <c r="AA146" s="2"/>
      <c r="BU146" s="58"/>
      <c r="CJ146" s="113"/>
      <c r="CK146" s="122"/>
    </row>
    <row r="147" spans="17:89" ht="12.75">
      <c r="Q147" s="2"/>
      <c r="S147" s="2"/>
      <c r="U147" s="2"/>
      <c r="W147" s="2"/>
      <c r="Y147" s="2"/>
      <c r="AA147" s="2"/>
      <c r="BU147" s="58"/>
      <c r="CJ147" s="113"/>
      <c r="CK147" s="122"/>
    </row>
    <row r="148" spans="17:89" ht="12.75">
      <c r="Q148" s="2"/>
      <c r="S148" s="2"/>
      <c r="U148" s="2"/>
      <c r="W148" s="2"/>
      <c r="Y148" s="2"/>
      <c r="AA148" s="2"/>
      <c r="BU148" s="58"/>
      <c r="CJ148" s="113"/>
      <c r="CK148" s="122"/>
    </row>
    <row r="149" spans="17:89" ht="12.75">
      <c r="Q149" s="2"/>
      <c r="S149" s="2"/>
      <c r="U149" s="2"/>
      <c r="W149" s="2"/>
      <c r="Y149" s="2"/>
      <c r="AA149" s="2"/>
      <c r="BU149" s="58"/>
      <c r="CJ149" s="113"/>
      <c r="CK149" s="122"/>
    </row>
    <row r="150" spans="17:89" ht="12.75">
      <c r="Q150" s="2"/>
      <c r="S150" s="2"/>
      <c r="U150" s="2"/>
      <c r="W150" s="2"/>
      <c r="Y150" s="2"/>
      <c r="AA150" s="2"/>
      <c r="BU150" s="58"/>
      <c r="CJ150" s="113"/>
      <c r="CK150" s="122"/>
    </row>
    <row r="151" spans="17:89" ht="12.75">
      <c r="Q151" s="2"/>
      <c r="S151" s="2"/>
      <c r="U151" s="2"/>
      <c r="W151" s="2"/>
      <c r="Y151" s="2"/>
      <c r="AA151" s="2"/>
      <c r="BU151" s="58"/>
      <c r="CJ151" s="113"/>
      <c r="CK151" s="122"/>
    </row>
    <row r="152" spans="17:89" ht="12.75">
      <c r="Q152" s="2"/>
      <c r="S152" s="2"/>
      <c r="U152" s="2"/>
      <c r="W152" s="2"/>
      <c r="Y152" s="2"/>
      <c r="AA152" s="2"/>
      <c r="BU152" s="58"/>
      <c r="CJ152" s="113"/>
      <c r="CK152" s="122"/>
    </row>
    <row r="153" spans="17:89" ht="12.75">
      <c r="Q153" s="2"/>
      <c r="S153" s="2"/>
      <c r="U153" s="2"/>
      <c r="W153" s="2"/>
      <c r="Y153" s="2"/>
      <c r="AA153" s="2"/>
      <c r="BU153" s="58"/>
      <c r="CJ153" s="113"/>
      <c r="CK153" s="122"/>
    </row>
    <row r="154" spans="17:89" ht="12.75">
      <c r="Q154" s="2"/>
      <c r="S154" s="2"/>
      <c r="U154" s="2"/>
      <c r="W154" s="2"/>
      <c r="Y154" s="2"/>
      <c r="AA154" s="2"/>
      <c r="BU154" s="58"/>
      <c r="CJ154" s="113"/>
      <c r="CK154" s="122"/>
    </row>
    <row r="155" spans="17:89" ht="12.75">
      <c r="Q155" s="2"/>
      <c r="S155" s="2"/>
      <c r="U155" s="2"/>
      <c r="W155" s="2"/>
      <c r="Y155" s="2"/>
      <c r="AA155" s="2"/>
      <c r="BU155" s="58"/>
      <c r="CJ155" s="113"/>
      <c r="CK155" s="122"/>
    </row>
    <row r="156" spans="17:89" ht="12.75">
      <c r="Q156" s="2"/>
      <c r="S156" s="2"/>
      <c r="U156" s="2"/>
      <c r="W156" s="2"/>
      <c r="Y156" s="2"/>
      <c r="AA156" s="2"/>
      <c r="BU156" s="58"/>
      <c r="CJ156" s="113"/>
      <c r="CK156" s="122"/>
    </row>
    <row r="157" spans="17:89" ht="12.75">
      <c r="Q157" s="2"/>
      <c r="S157" s="2"/>
      <c r="U157" s="2"/>
      <c r="W157" s="2"/>
      <c r="Y157" s="2"/>
      <c r="AA157" s="2"/>
      <c r="BU157" s="58"/>
      <c r="CJ157" s="113"/>
      <c r="CK157" s="122"/>
    </row>
    <row r="158" spans="17:89" ht="12.75">
      <c r="Q158" s="2"/>
      <c r="S158" s="2"/>
      <c r="U158" s="2"/>
      <c r="W158" s="2"/>
      <c r="Y158" s="2"/>
      <c r="AA158" s="2"/>
      <c r="BU158" s="58"/>
      <c r="CJ158" s="113"/>
      <c r="CK158" s="122"/>
    </row>
    <row r="159" spans="17:89" ht="12.75">
      <c r="Q159" s="2"/>
      <c r="S159" s="2"/>
      <c r="U159" s="2"/>
      <c r="W159" s="2"/>
      <c r="Y159" s="2"/>
      <c r="AA159" s="2"/>
      <c r="BU159" s="58"/>
      <c r="CJ159" s="113"/>
      <c r="CK159" s="122"/>
    </row>
    <row r="160" spans="17:89" ht="12.75">
      <c r="Q160" s="2"/>
      <c r="S160" s="2"/>
      <c r="U160" s="2"/>
      <c r="W160" s="2"/>
      <c r="Y160" s="2"/>
      <c r="AA160" s="2"/>
      <c r="BU160" s="58"/>
      <c r="CJ160" s="113"/>
      <c r="CK160" s="122"/>
    </row>
    <row r="161" spans="17:89" ht="12.75">
      <c r="Q161" s="2"/>
      <c r="S161" s="2"/>
      <c r="U161" s="2"/>
      <c r="W161" s="2"/>
      <c r="Y161" s="2"/>
      <c r="AA161" s="2"/>
      <c r="BU161" s="58"/>
      <c r="CJ161" s="113"/>
      <c r="CK161" s="122"/>
    </row>
    <row r="162" spans="17:89" ht="12.75">
      <c r="Q162" s="2"/>
      <c r="S162" s="2"/>
      <c r="U162" s="2"/>
      <c r="W162" s="2"/>
      <c r="Y162" s="2"/>
      <c r="AA162" s="2"/>
      <c r="BU162" s="58"/>
      <c r="CJ162" s="113"/>
      <c r="CK162" s="122"/>
    </row>
    <row r="163" spans="17:89" ht="12.75">
      <c r="Q163" s="2"/>
      <c r="S163" s="2"/>
      <c r="U163" s="2"/>
      <c r="W163" s="2"/>
      <c r="Y163" s="2"/>
      <c r="AA163" s="2"/>
      <c r="BU163" s="58"/>
      <c r="CJ163" s="113"/>
      <c r="CK163" s="122"/>
    </row>
    <row r="164" spans="17:89" ht="12.75">
      <c r="Q164" s="2"/>
      <c r="S164" s="2"/>
      <c r="U164" s="2"/>
      <c r="W164" s="2"/>
      <c r="Y164" s="2"/>
      <c r="AA164" s="2"/>
      <c r="BU164" s="58"/>
      <c r="CJ164" s="113"/>
      <c r="CK164" s="122"/>
    </row>
    <row r="165" spans="17:89" ht="12.75">
      <c r="Q165" s="2"/>
      <c r="S165" s="2"/>
      <c r="U165" s="2"/>
      <c r="W165" s="2"/>
      <c r="Y165" s="2"/>
      <c r="AA165" s="2"/>
      <c r="BU165" s="58"/>
      <c r="CJ165" s="113"/>
      <c r="CK165" s="122"/>
    </row>
    <row r="166" spans="17:89" ht="12.75">
      <c r="Q166" s="2"/>
      <c r="S166" s="2"/>
      <c r="U166" s="2"/>
      <c r="W166" s="2"/>
      <c r="Y166" s="2"/>
      <c r="AA166" s="2"/>
      <c r="BU166" s="58"/>
      <c r="CJ166" s="113"/>
      <c r="CK166" s="122"/>
    </row>
    <row r="167" spans="17:89" ht="12.75">
      <c r="Q167" s="2"/>
      <c r="S167" s="2"/>
      <c r="U167" s="2"/>
      <c r="W167" s="2"/>
      <c r="Y167" s="2"/>
      <c r="AA167" s="2"/>
      <c r="BU167" s="58"/>
      <c r="CJ167" s="113"/>
      <c r="CK167" s="122"/>
    </row>
    <row r="168" spans="17:89" ht="12.75">
      <c r="Q168" s="2"/>
      <c r="S168" s="2"/>
      <c r="U168" s="2"/>
      <c r="W168" s="2"/>
      <c r="Y168" s="2"/>
      <c r="AA168" s="2"/>
      <c r="BU168" s="58"/>
      <c r="CJ168" s="113"/>
      <c r="CK168" s="122"/>
    </row>
    <row r="169" spans="17:89" ht="12.75">
      <c r="Q169" s="2"/>
      <c r="S169" s="2"/>
      <c r="U169" s="2"/>
      <c r="W169" s="2"/>
      <c r="Y169" s="2"/>
      <c r="AA169" s="2"/>
      <c r="BU169" s="58"/>
      <c r="CJ169" s="113"/>
      <c r="CK169" s="122"/>
    </row>
    <row r="170" spans="17:89" ht="12.75">
      <c r="Q170" s="2"/>
      <c r="S170" s="2"/>
      <c r="U170" s="2"/>
      <c r="W170" s="2"/>
      <c r="Y170" s="2"/>
      <c r="AA170" s="2"/>
      <c r="BU170" s="58"/>
      <c r="CJ170" s="113"/>
      <c r="CK170" s="122"/>
    </row>
    <row r="171" spans="17:89" ht="12.75">
      <c r="Q171" s="2"/>
      <c r="S171" s="2"/>
      <c r="U171" s="2"/>
      <c r="W171" s="2"/>
      <c r="Y171" s="2"/>
      <c r="AA171" s="2"/>
      <c r="BU171" s="58"/>
      <c r="CJ171" s="113"/>
      <c r="CK171" s="122"/>
    </row>
    <row r="172" spans="17:89" ht="12.75">
      <c r="Q172" s="2"/>
      <c r="S172" s="2"/>
      <c r="U172" s="2"/>
      <c r="W172" s="2"/>
      <c r="Y172" s="2"/>
      <c r="AA172" s="2"/>
      <c r="BU172" s="58"/>
      <c r="CJ172" s="113"/>
      <c r="CK172" s="122"/>
    </row>
    <row r="173" spans="17:89" ht="12.75">
      <c r="Q173" s="2"/>
      <c r="S173" s="2"/>
      <c r="U173" s="2"/>
      <c r="W173" s="2"/>
      <c r="Y173" s="2"/>
      <c r="AA173" s="2"/>
      <c r="BU173" s="58"/>
      <c r="CJ173" s="113"/>
      <c r="CK173" s="122"/>
    </row>
    <row r="174" spans="17:89" ht="12.75">
      <c r="Q174" s="2"/>
      <c r="S174" s="2"/>
      <c r="U174" s="2"/>
      <c r="W174" s="2"/>
      <c r="Y174" s="2"/>
      <c r="AA174" s="2"/>
      <c r="BU174" s="58"/>
      <c r="CJ174" s="113"/>
      <c r="CK174" s="122"/>
    </row>
    <row r="175" spans="17:89" ht="12.75">
      <c r="Q175" s="2"/>
      <c r="S175" s="2"/>
      <c r="U175" s="2"/>
      <c r="W175" s="2"/>
      <c r="Y175" s="2"/>
      <c r="AA175" s="2"/>
      <c r="BU175" s="58"/>
      <c r="CJ175" s="113"/>
      <c r="CK175" s="122"/>
    </row>
    <row r="176" spans="17:89" ht="12.75">
      <c r="Q176" s="2"/>
      <c r="S176" s="2"/>
      <c r="U176" s="2"/>
      <c r="W176" s="2"/>
      <c r="Y176" s="2"/>
      <c r="AA176" s="2"/>
      <c r="BU176" s="58"/>
      <c r="CJ176" s="113"/>
      <c r="CK176" s="122"/>
    </row>
    <row r="177" spans="17:89" ht="12.75">
      <c r="Q177" s="2"/>
      <c r="S177" s="2"/>
      <c r="U177" s="2"/>
      <c r="W177" s="2"/>
      <c r="Y177" s="2"/>
      <c r="AA177" s="2"/>
      <c r="BU177" s="58"/>
      <c r="CJ177" s="113"/>
      <c r="CK177" s="122"/>
    </row>
    <row r="178" spans="17:89" ht="12.75">
      <c r="Q178" s="2"/>
      <c r="S178" s="2"/>
      <c r="U178" s="2"/>
      <c r="W178" s="2"/>
      <c r="Y178" s="2"/>
      <c r="AA178" s="2"/>
      <c r="BU178" s="58"/>
      <c r="CJ178" s="113"/>
      <c r="CK178" s="122"/>
    </row>
    <row r="179" spans="17:89" ht="12.75">
      <c r="Q179" s="2"/>
      <c r="S179" s="2"/>
      <c r="U179" s="2"/>
      <c r="W179" s="2"/>
      <c r="Y179" s="2"/>
      <c r="AA179" s="2"/>
      <c r="BU179" s="58"/>
      <c r="CJ179" s="113"/>
      <c r="CK179" s="122"/>
    </row>
    <row r="180" spans="17:89" ht="12.75">
      <c r="Q180" s="2"/>
      <c r="S180" s="2"/>
      <c r="U180" s="2"/>
      <c r="W180" s="2"/>
      <c r="Y180" s="2"/>
      <c r="AA180" s="2"/>
      <c r="BU180" s="58"/>
      <c r="CJ180" s="113"/>
      <c r="CK180" s="122"/>
    </row>
    <row r="181" spans="17:89" ht="12.75">
      <c r="Q181" s="2"/>
      <c r="S181" s="2"/>
      <c r="U181" s="2"/>
      <c r="W181" s="2"/>
      <c r="Y181" s="2"/>
      <c r="AA181" s="2"/>
      <c r="BU181" s="58"/>
      <c r="CJ181" s="113"/>
      <c r="CK181" s="122"/>
    </row>
    <row r="182" spans="17:89" ht="12.75">
      <c r="Q182" s="2"/>
      <c r="S182" s="2"/>
      <c r="U182" s="2"/>
      <c r="W182" s="2"/>
      <c r="Y182" s="2"/>
      <c r="AA182" s="2"/>
      <c r="BU182" s="58"/>
      <c r="CJ182" s="113"/>
      <c r="CK182" s="122"/>
    </row>
    <row r="183" spans="17:89" ht="12.75">
      <c r="Q183" s="2"/>
      <c r="S183" s="2"/>
      <c r="U183" s="2"/>
      <c r="W183" s="2"/>
      <c r="Y183" s="2"/>
      <c r="AA183" s="2"/>
      <c r="BU183" s="58"/>
      <c r="CJ183" s="113"/>
      <c r="CK183" s="122"/>
    </row>
    <row r="184" spans="17:89" ht="12.75">
      <c r="Q184" s="2"/>
      <c r="S184" s="2"/>
      <c r="U184" s="2"/>
      <c r="W184" s="2"/>
      <c r="Y184" s="2"/>
      <c r="AA184" s="2"/>
      <c r="BU184" s="58"/>
      <c r="CJ184" s="113"/>
      <c r="CK184" s="122"/>
    </row>
    <row r="185" spans="17:89" ht="12.75">
      <c r="Q185" s="2"/>
      <c r="S185" s="2"/>
      <c r="U185" s="2"/>
      <c r="W185" s="2"/>
      <c r="Y185" s="2"/>
      <c r="AA185" s="2"/>
      <c r="BU185" s="58"/>
      <c r="CJ185" s="113"/>
      <c r="CK185" s="122"/>
    </row>
    <row r="186" spans="17:89" ht="12.75">
      <c r="Q186" s="2"/>
      <c r="S186" s="2"/>
      <c r="U186" s="2"/>
      <c r="W186" s="2"/>
      <c r="Y186" s="2"/>
      <c r="AA186" s="2"/>
      <c r="BU186" s="58"/>
      <c r="CJ186" s="113"/>
      <c r="CK186" s="122"/>
    </row>
    <row r="187" spans="17:89" ht="12.75">
      <c r="Q187" s="2"/>
      <c r="S187" s="2"/>
      <c r="U187" s="2"/>
      <c r="W187" s="2"/>
      <c r="Y187" s="2"/>
      <c r="AA187" s="2"/>
      <c r="BU187" s="58"/>
      <c r="CJ187" s="113"/>
      <c r="CK187" s="122"/>
    </row>
    <row r="188" spans="17:89" ht="12.75">
      <c r="Q188" s="2"/>
      <c r="S188" s="2"/>
      <c r="U188" s="2"/>
      <c r="W188" s="2"/>
      <c r="Y188" s="2"/>
      <c r="AA188" s="2"/>
      <c r="BU188" s="58"/>
      <c r="CJ188" s="113"/>
      <c r="CK188" s="122"/>
    </row>
    <row r="189" spans="17:89" ht="12.75">
      <c r="Q189" s="2"/>
      <c r="S189" s="2"/>
      <c r="U189" s="2"/>
      <c r="W189" s="2"/>
      <c r="Y189" s="2"/>
      <c r="AA189" s="2"/>
      <c r="BU189" s="58"/>
      <c r="CJ189" s="113"/>
      <c r="CK189" s="122"/>
    </row>
    <row r="190" spans="17:89" ht="12.75">
      <c r="Q190" s="2"/>
      <c r="S190" s="2"/>
      <c r="U190" s="2"/>
      <c r="W190" s="2"/>
      <c r="Y190" s="2"/>
      <c r="AA190" s="2"/>
      <c r="BU190" s="58"/>
      <c r="CJ190" s="113"/>
      <c r="CK190" s="122"/>
    </row>
    <row r="191" spans="17:89" ht="12.75">
      <c r="Q191" s="2"/>
      <c r="S191" s="2"/>
      <c r="U191" s="2"/>
      <c r="W191" s="2"/>
      <c r="Y191" s="2"/>
      <c r="AA191" s="2"/>
      <c r="BU191" s="58"/>
      <c r="CJ191" s="113"/>
      <c r="CK191" s="122"/>
    </row>
    <row r="192" spans="17:89" ht="12.75">
      <c r="Q192" s="2"/>
      <c r="S192" s="2"/>
      <c r="U192" s="2"/>
      <c r="W192" s="2"/>
      <c r="Y192" s="2"/>
      <c r="AA192" s="2"/>
      <c r="BU192" s="58"/>
      <c r="CJ192" s="113"/>
      <c r="CK192" s="122"/>
    </row>
    <row r="193" spans="17:89" ht="12.75">
      <c r="Q193" s="2"/>
      <c r="S193" s="2"/>
      <c r="U193" s="2"/>
      <c r="W193" s="2"/>
      <c r="Y193" s="2"/>
      <c r="AA193" s="2"/>
      <c r="BU193" s="58"/>
      <c r="CJ193" s="113"/>
      <c r="CK193" s="122"/>
    </row>
    <row r="194" spans="17:89" ht="12.75">
      <c r="Q194" s="2"/>
      <c r="S194" s="2"/>
      <c r="U194" s="2"/>
      <c r="W194" s="2"/>
      <c r="Y194" s="2"/>
      <c r="AA194" s="2"/>
      <c r="BU194" s="58"/>
      <c r="CJ194" s="113"/>
      <c r="CK194" s="122"/>
    </row>
    <row r="195" spans="17:89" ht="12.75">
      <c r="Q195" s="2"/>
      <c r="S195" s="2"/>
      <c r="U195" s="2"/>
      <c r="W195" s="2"/>
      <c r="Y195" s="2"/>
      <c r="AA195" s="2"/>
      <c r="BU195" s="58"/>
      <c r="CJ195" s="113"/>
      <c r="CK195" s="122"/>
    </row>
    <row r="196" spans="17:89" ht="12.75">
      <c r="Q196" s="2"/>
      <c r="S196" s="2"/>
      <c r="U196" s="2"/>
      <c r="W196" s="2"/>
      <c r="Y196" s="2"/>
      <c r="AA196" s="2"/>
      <c r="BU196" s="58"/>
      <c r="CJ196" s="113"/>
      <c r="CK196" s="122"/>
    </row>
    <row r="197" spans="17:89" ht="12.75">
      <c r="Q197" s="2"/>
      <c r="S197" s="2"/>
      <c r="U197" s="2"/>
      <c r="W197" s="2"/>
      <c r="Y197" s="2"/>
      <c r="AA197" s="2"/>
      <c r="BU197" s="58"/>
      <c r="CJ197" s="113"/>
      <c r="CK197" s="122"/>
    </row>
    <row r="198" spans="17:89" ht="12.75">
      <c r="Q198" s="2"/>
      <c r="S198" s="2"/>
      <c r="U198" s="2"/>
      <c r="W198" s="2"/>
      <c r="Y198" s="2"/>
      <c r="AA198" s="2"/>
      <c r="BU198" s="58"/>
      <c r="CJ198" s="113"/>
      <c r="CK198" s="122"/>
    </row>
    <row r="199" spans="17:89" ht="12.75">
      <c r="Q199" s="2"/>
      <c r="S199" s="2"/>
      <c r="U199" s="2"/>
      <c r="W199" s="2"/>
      <c r="Y199" s="2"/>
      <c r="AA199" s="2"/>
      <c r="BU199" s="58"/>
      <c r="CJ199" s="113"/>
      <c r="CK199" s="122"/>
    </row>
    <row r="200" spans="17:89" ht="12.75">
      <c r="Q200" s="2"/>
      <c r="S200" s="2"/>
      <c r="U200" s="2"/>
      <c r="W200" s="2"/>
      <c r="Y200" s="2"/>
      <c r="AA200" s="2"/>
      <c r="BU200" s="58"/>
      <c r="CJ200" s="113"/>
      <c r="CK200" s="122"/>
    </row>
    <row r="201" spans="17:89" ht="12.75">
      <c r="Q201" s="2"/>
      <c r="S201" s="2"/>
      <c r="U201" s="2"/>
      <c r="W201" s="2"/>
      <c r="Y201" s="2"/>
      <c r="AA201" s="2"/>
      <c r="BU201" s="58"/>
      <c r="CJ201" s="113"/>
      <c r="CK201" s="122"/>
    </row>
    <row r="202" spans="17:89" ht="12.75">
      <c r="Q202" s="2"/>
      <c r="S202" s="2"/>
      <c r="U202" s="2"/>
      <c r="W202" s="2"/>
      <c r="Y202" s="2"/>
      <c r="AA202" s="2"/>
      <c r="BU202" s="58"/>
      <c r="CJ202" s="113"/>
      <c r="CK202" s="122"/>
    </row>
    <row r="203" spans="17:89" ht="12.75">
      <c r="Q203" s="2"/>
      <c r="S203" s="2"/>
      <c r="U203" s="2"/>
      <c r="W203" s="2"/>
      <c r="Y203" s="2"/>
      <c r="AA203" s="2"/>
      <c r="BU203" s="58"/>
      <c r="CJ203" s="113"/>
      <c r="CK203" s="122"/>
    </row>
    <row r="204" spans="17:89" ht="12.75">
      <c r="Q204" s="2"/>
      <c r="S204" s="2"/>
      <c r="U204" s="2"/>
      <c r="W204" s="2"/>
      <c r="Y204" s="2"/>
      <c r="AA204" s="2"/>
      <c r="BU204" s="58"/>
      <c r="CJ204" s="113"/>
      <c r="CK204" s="122"/>
    </row>
    <row r="205" spans="17:89" ht="12.75">
      <c r="Q205" s="2"/>
      <c r="S205" s="2"/>
      <c r="U205" s="2"/>
      <c r="W205" s="2"/>
      <c r="Y205" s="2"/>
      <c r="AA205" s="2"/>
      <c r="BU205" s="58"/>
      <c r="CJ205" s="113"/>
      <c r="CK205" s="122"/>
    </row>
    <row r="206" spans="17:89" ht="12.75">
      <c r="Q206" s="2"/>
      <c r="S206" s="2"/>
      <c r="U206" s="2"/>
      <c r="W206" s="2"/>
      <c r="Y206" s="2"/>
      <c r="AA206" s="2"/>
      <c r="BU206" s="58"/>
      <c r="CJ206" s="113"/>
      <c r="CK206" s="122"/>
    </row>
    <row r="207" spans="17:89" ht="12.75">
      <c r="Q207" s="2"/>
      <c r="S207" s="2"/>
      <c r="U207" s="2"/>
      <c r="W207" s="2"/>
      <c r="Y207" s="2"/>
      <c r="AA207" s="2"/>
      <c r="BU207" s="58"/>
      <c r="CJ207" s="113"/>
      <c r="CK207" s="122"/>
    </row>
    <row r="208" spans="17:89" ht="12.75">
      <c r="Q208" s="2"/>
      <c r="S208" s="2"/>
      <c r="U208" s="2"/>
      <c r="W208" s="2"/>
      <c r="Y208" s="2"/>
      <c r="AA208" s="2"/>
      <c r="BU208" s="58"/>
      <c r="CJ208" s="113"/>
      <c r="CK208" s="122"/>
    </row>
    <row r="209" spans="17:89" ht="12.75">
      <c r="Q209" s="2"/>
      <c r="S209" s="2"/>
      <c r="U209" s="2"/>
      <c r="W209" s="2"/>
      <c r="Y209" s="2"/>
      <c r="AA209" s="2"/>
      <c r="BU209" s="58"/>
      <c r="CJ209" s="113"/>
      <c r="CK209" s="122"/>
    </row>
    <row r="210" spans="17:89" ht="12.75">
      <c r="Q210" s="2"/>
      <c r="S210" s="2"/>
      <c r="U210" s="2"/>
      <c r="W210" s="2"/>
      <c r="Y210" s="2"/>
      <c r="AA210" s="2"/>
      <c r="BU210" s="58"/>
      <c r="CJ210" s="113"/>
      <c r="CK210" s="122"/>
    </row>
    <row r="211" spans="17:89" ht="12.75">
      <c r="Q211" s="2"/>
      <c r="S211" s="2"/>
      <c r="U211" s="2"/>
      <c r="W211" s="2"/>
      <c r="Y211" s="2"/>
      <c r="AA211" s="2"/>
      <c r="BU211" s="58"/>
      <c r="CJ211" s="113"/>
      <c r="CK211" s="122"/>
    </row>
    <row r="212" spans="17:89" ht="12.75">
      <c r="Q212" s="2"/>
      <c r="S212" s="2"/>
      <c r="U212" s="2"/>
      <c r="W212" s="2"/>
      <c r="Y212" s="2"/>
      <c r="AA212" s="2"/>
      <c r="BU212" s="58"/>
      <c r="CJ212" s="113"/>
      <c r="CK212" s="122"/>
    </row>
    <row r="213" spans="17:89" ht="12.75">
      <c r="Q213" s="2"/>
      <c r="S213" s="2"/>
      <c r="U213" s="2"/>
      <c r="W213" s="2"/>
      <c r="Y213" s="2"/>
      <c r="AA213" s="2"/>
      <c r="BU213" s="58"/>
      <c r="CJ213" s="113"/>
      <c r="CK213" s="122"/>
    </row>
    <row r="214" spans="17:89" ht="12.75">
      <c r="Q214" s="2"/>
      <c r="S214" s="2"/>
      <c r="U214" s="2"/>
      <c r="W214" s="2"/>
      <c r="Y214" s="2"/>
      <c r="AA214" s="2"/>
      <c r="BU214" s="58"/>
      <c r="CJ214" s="113"/>
      <c r="CK214" s="122"/>
    </row>
    <row r="215" spans="17:89" ht="12.75">
      <c r="Q215" s="2"/>
      <c r="S215" s="2"/>
      <c r="U215" s="2"/>
      <c r="W215" s="2"/>
      <c r="Y215" s="2"/>
      <c r="AA215" s="2"/>
      <c r="BU215" s="58"/>
      <c r="CJ215" s="113"/>
      <c r="CK215" s="122"/>
    </row>
    <row r="216" spans="17:89" ht="12.75">
      <c r="Q216" s="2"/>
      <c r="S216" s="2"/>
      <c r="U216" s="2"/>
      <c r="W216" s="2"/>
      <c r="Y216" s="2"/>
      <c r="AA216" s="2"/>
      <c r="BU216" s="58"/>
      <c r="CJ216" s="113"/>
      <c r="CK216" s="122"/>
    </row>
    <row r="217" spans="17:89" ht="12.75">
      <c r="Q217" s="2"/>
      <c r="S217" s="2"/>
      <c r="U217" s="2"/>
      <c r="W217" s="2"/>
      <c r="Y217" s="2"/>
      <c r="AA217" s="2"/>
      <c r="BU217" s="58"/>
      <c r="CJ217" s="113"/>
      <c r="CK217" s="122"/>
    </row>
    <row r="218" spans="17:89" ht="12.75">
      <c r="Q218" s="2"/>
      <c r="S218" s="2"/>
      <c r="U218" s="2"/>
      <c r="W218" s="2"/>
      <c r="Y218" s="2"/>
      <c r="AA218" s="2"/>
      <c r="BU218" s="58"/>
      <c r="CJ218" s="113"/>
      <c r="CK218" s="122"/>
    </row>
    <row r="219" spans="17:89" ht="12.75">
      <c r="Q219" s="2"/>
      <c r="S219" s="2"/>
      <c r="U219" s="2"/>
      <c r="W219" s="2"/>
      <c r="Y219" s="2"/>
      <c r="AA219" s="2"/>
      <c r="BU219" s="58"/>
      <c r="CJ219" s="113"/>
      <c r="CK219" s="122"/>
    </row>
    <row r="220" spans="17:89" ht="12.75">
      <c r="Q220" s="2"/>
      <c r="S220" s="2"/>
      <c r="U220" s="2"/>
      <c r="W220" s="2"/>
      <c r="Y220" s="2"/>
      <c r="AA220" s="2"/>
      <c r="BU220" s="58"/>
      <c r="CJ220" s="113"/>
      <c r="CK220" s="122"/>
    </row>
    <row r="221" spans="17:89" ht="12.75">
      <c r="Q221" s="2"/>
      <c r="S221" s="2"/>
      <c r="U221" s="2"/>
      <c r="W221" s="2"/>
      <c r="Y221" s="2"/>
      <c r="AA221" s="2"/>
      <c r="BU221" s="58"/>
      <c r="CJ221" s="113"/>
      <c r="CK221" s="122"/>
    </row>
    <row r="222" spans="17:89" ht="12.75">
      <c r="Q222" s="2"/>
      <c r="S222" s="2"/>
      <c r="U222" s="2"/>
      <c r="W222" s="2"/>
      <c r="Y222" s="2"/>
      <c r="AA222" s="2"/>
      <c r="BU222" s="58"/>
      <c r="CJ222" s="113"/>
      <c r="CK222" s="122"/>
    </row>
    <row r="223" spans="17:89" ht="12.75">
      <c r="Q223" s="2"/>
      <c r="S223" s="2"/>
      <c r="U223" s="2"/>
      <c r="W223" s="2"/>
      <c r="Y223" s="2"/>
      <c r="AA223" s="2"/>
      <c r="BU223" s="58"/>
      <c r="CJ223" s="113"/>
      <c r="CK223" s="122"/>
    </row>
    <row r="224" spans="17:89" ht="12.75">
      <c r="Q224" s="2"/>
      <c r="S224" s="2"/>
      <c r="U224" s="2"/>
      <c r="W224" s="2"/>
      <c r="Y224" s="2"/>
      <c r="AA224" s="2"/>
      <c r="BU224" s="58"/>
      <c r="CJ224" s="113"/>
      <c r="CK224" s="122"/>
    </row>
    <row r="225" spans="17:89" ht="12.75">
      <c r="Q225" s="2"/>
      <c r="S225" s="2"/>
      <c r="U225" s="2"/>
      <c r="W225" s="2"/>
      <c r="Y225" s="2"/>
      <c r="AA225" s="2"/>
      <c r="BU225" s="58"/>
      <c r="CJ225" s="113"/>
      <c r="CK225" s="122"/>
    </row>
    <row r="226" spans="17:89" ht="12.75">
      <c r="Q226" s="2"/>
      <c r="S226" s="2"/>
      <c r="U226" s="2"/>
      <c r="W226" s="2"/>
      <c r="Y226" s="2"/>
      <c r="AA226" s="2"/>
      <c r="BU226" s="58"/>
      <c r="CJ226" s="113"/>
      <c r="CK226" s="122"/>
    </row>
    <row r="227" spans="17:89" ht="12.75">
      <c r="Q227" s="2"/>
      <c r="S227" s="2"/>
      <c r="U227" s="2"/>
      <c r="W227" s="2"/>
      <c r="Y227" s="2"/>
      <c r="AA227" s="2"/>
      <c r="BU227" s="58"/>
      <c r="CJ227" s="113"/>
      <c r="CK227" s="122"/>
    </row>
    <row r="228" spans="17:89" ht="12.75">
      <c r="Q228" s="2"/>
      <c r="S228" s="2"/>
      <c r="U228" s="2"/>
      <c r="W228" s="2"/>
      <c r="Y228" s="2"/>
      <c r="AA228" s="2"/>
      <c r="BU228" s="58"/>
      <c r="CJ228" s="113"/>
      <c r="CK228" s="122"/>
    </row>
    <row r="229" spans="17:89" ht="12.75">
      <c r="Q229" s="2"/>
      <c r="S229" s="2"/>
      <c r="U229" s="2"/>
      <c r="W229" s="2"/>
      <c r="Y229" s="2"/>
      <c r="AA229" s="2"/>
      <c r="BU229" s="58"/>
      <c r="CJ229" s="113"/>
      <c r="CK229" s="122"/>
    </row>
    <row r="230" spans="17:89" ht="12.75">
      <c r="Q230" s="2"/>
      <c r="S230" s="2"/>
      <c r="U230" s="2"/>
      <c r="W230" s="2"/>
      <c r="Y230" s="2"/>
      <c r="AA230" s="2"/>
      <c r="BU230" s="58"/>
      <c r="CJ230" s="113"/>
      <c r="CK230" s="122"/>
    </row>
    <row r="231" spans="17:89" ht="12.75">
      <c r="Q231" s="2"/>
      <c r="S231" s="2"/>
      <c r="U231" s="2"/>
      <c r="W231" s="2"/>
      <c r="Y231" s="2"/>
      <c r="AA231" s="2"/>
      <c r="BU231" s="58"/>
      <c r="CJ231" s="113"/>
      <c r="CK231" s="122"/>
    </row>
    <row r="232" spans="17:89" ht="12.75">
      <c r="Q232" s="2"/>
      <c r="S232" s="2"/>
      <c r="U232" s="2"/>
      <c r="W232" s="2"/>
      <c r="Y232" s="2"/>
      <c r="AA232" s="2"/>
      <c r="BU232" s="58"/>
      <c r="CJ232" s="113"/>
      <c r="CK232" s="122"/>
    </row>
    <row r="233" spans="17:89" ht="12.75">
      <c r="Q233" s="2"/>
      <c r="S233" s="2"/>
      <c r="U233" s="2"/>
      <c r="W233" s="2"/>
      <c r="Y233" s="2"/>
      <c r="AA233" s="2"/>
      <c r="BU233" s="58"/>
      <c r="CJ233" s="113"/>
      <c r="CK233" s="122"/>
    </row>
    <row r="234" spans="17:89" ht="12.75">
      <c r="Q234" s="2"/>
      <c r="S234" s="2"/>
      <c r="U234" s="2"/>
      <c r="W234" s="2"/>
      <c r="Y234" s="2"/>
      <c r="AA234" s="2"/>
      <c r="BU234" s="58"/>
      <c r="CJ234" s="113"/>
      <c r="CK234" s="122"/>
    </row>
    <row r="235" spans="17:89" ht="12.75">
      <c r="Q235" s="2"/>
      <c r="S235" s="2"/>
      <c r="U235" s="2"/>
      <c r="W235" s="2"/>
      <c r="Y235" s="2"/>
      <c r="AA235" s="2"/>
      <c r="BU235" s="58"/>
      <c r="CJ235" s="113"/>
      <c r="CK235" s="122"/>
    </row>
    <row r="236" spans="17:89" ht="12.75">
      <c r="Q236" s="2"/>
      <c r="S236" s="2"/>
      <c r="U236" s="2"/>
      <c r="W236" s="2"/>
      <c r="Y236" s="2"/>
      <c r="AA236" s="2"/>
      <c r="BU236" s="58"/>
      <c r="CJ236" s="113"/>
      <c r="CK236" s="122"/>
    </row>
    <row r="237" spans="17:89" ht="12.75">
      <c r="Q237" s="2"/>
      <c r="S237" s="2"/>
      <c r="U237" s="2"/>
      <c r="W237" s="2"/>
      <c r="Y237" s="2"/>
      <c r="AA237" s="2"/>
      <c r="BU237" s="58"/>
      <c r="CJ237" s="113"/>
      <c r="CK237" s="122"/>
    </row>
    <row r="238" spans="17:89" ht="12.75">
      <c r="Q238" s="2"/>
      <c r="S238" s="2"/>
      <c r="U238" s="2"/>
      <c r="W238" s="2"/>
      <c r="Y238" s="2"/>
      <c r="AA238" s="2"/>
      <c r="BU238" s="58"/>
      <c r="CJ238" s="113"/>
      <c r="CK238" s="122"/>
    </row>
    <row r="239" spans="17:89" ht="12.75">
      <c r="Q239" s="2"/>
      <c r="S239" s="2"/>
      <c r="U239" s="2"/>
      <c r="W239" s="2"/>
      <c r="Y239" s="2"/>
      <c r="AA239" s="2"/>
      <c r="BU239" s="58"/>
      <c r="CJ239" s="113"/>
      <c r="CK239" s="122"/>
    </row>
    <row r="240" spans="17:89" ht="12.75">
      <c r="Q240" s="2"/>
      <c r="S240" s="2"/>
      <c r="U240" s="2"/>
      <c r="W240" s="2"/>
      <c r="Y240" s="2"/>
      <c r="AA240" s="2"/>
      <c r="BU240" s="58"/>
      <c r="CJ240" s="113"/>
      <c r="CK240" s="122"/>
    </row>
    <row r="241" spans="17:89" ht="12.75">
      <c r="Q241" s="2"/>
      <c r="S241" s="2"/>
      <c r="U241" s="2"/>
      <c r="W241" s="2"/>
      <c r="Y241" s="2"/>
      <c r="AA241" s="2"/>
      <c r="BU241" s="58"/>
      <c r="CJ241" s="113"/>
      <c r="CK241" s="122"/>
    </row>
    <row r="242" spans="17:89" ht="12.75">
      <c r="Q242" s="2"/>
      <c r="S242" s="2"/>
      <c r="U242" s="2"/>
      <c r="W242" s="2"/>
      <c r="Y242" s="2"/>
      <c r="AA242" s="2"/>
      <c r="BU242" s="58"/>
      <c r="CJ242" s="113"/>
      <c r="CK242" s="122"/>
    </row>
    <row r="243" spans="17:89" ht="12.75">
      <c r="Q243" s="2"/>
      <c r="S243" s="2"/>
      <c r="U243" s="2"/>
      <c r="W243" s="2"/>
      <c r="Y243" s="2"/>
      <c r="AA243" s="2"/>
      <c r="BU243" s="58"/>
      <c r="CJ243" s="113"/>
      <c r="CK243" s="122"/>
    </row>
    <row r="244" spans="17:89" ht="12.75">
      <c r="Q244" s="2"/>
      <c r="S244" s="2"/>
      <c r="U244" s="2"/>
      <c r="W244" s="2"/>
      <c r="Y244" s="2"/>
      <c r="AA244" s="2"/>
      <c r="BU244" s="58"/>
      <c r="CJ244" s="113"/>
      <c r="CK244" s="122"/>
    </row>
    <row r="245" spans="17:89" ht="12.75">
      <c r="Q245" s="2"/>
      <c r="S245" s="2"/>
      <c r="U245" s="2"/>
      <c r="W245" s="2"/>
      <c r="Y245" s="2"/>
      <c r="AA245" s="2"/>
      <c r="BU245" s="58"/>
      <c r="CJ245" s="113"/>
      <c r="CK245" s="122"/>
    </row>
    <row r="246" spans="17:89" ht="12.75">
      <c r="Q246" s="2"/>
      <c r="S246" s="2"/>
      <c r="U246" s="2"/>
      <c r="W246" s="2"/>
      <c r="Y246" s="2"/>
      <c r="AA246" s="2"/>
      <c r="BU246" s="58"/>
      <c r="CJ246" s="113"/>
      <c r="CK246" s="122"/>
    </row>
    <row r="247" spans="17:89" ht="12.75">
      <c r="Q247" s="2"/>
      <c r="S247" s="2"/>
      <c r="U247" s="2"/>
      <c r="W247" s="2"/>
      <c r="Y247" s="2"/>
      <c r="AA247" s="2"/>
      <c r="BU247" s="58"/>
      <c r="CJ247" s="113"/>
      <c r="CK247" s="122"/>
    </row>
    <row r="248" spans="17:89" ht="12.75">
      <c r="Q248" s="2"/>
      <c r="S248" s="2"/>
      <c r="U248" s="2"/>
      <c r="W248" s="2"/>
      <c r="Y248" s="2"/>
      <c r="AA248" s="2"/>
      <c r="BU248" s="58"/>
      <c r="CJ248" s="113"/>
      <c r="CK248" s="122"/>
    </row>
    <row r="249" spans="17:89" ht="12.75">
      <c r="Q249" s="2"/>
      <c r="S249" s="2"/>
      <c r="U249" s="2"/>
      <c r="W249" s="2"/>
      <c r="Y249" s="2"/>
      <c r="AA249" s="2"/>
      <c r="BU249" s="58"/>
      <c r="CJ249" s="113"/>
      <c r="CK249" s="122"/>
    </row>
    <row r="250" spans="17:89" ht="12.75">
      <c r="Q250" s="2"/>
      <c r="S250" s="2"/>
      <c r="U250" s="2"/>
      <c r="W250" s="2"/>
      <c r="Y250" s="2"/>
      <c r="AA250" s="2"/>
      <c r="BU250" s="58"/>
      <c r="CJ250" s="113"/>
      <c r="CK250" s="122"/>
    </row>
    <row r="251" spans="17:89" ht="12.75">
      <c r="Q251" s="2"/>
      <c r="S251" s="2"/>
      <c r="U251" s="2"/>
      <c r="W251" s="2"/>
      <c r="Y251" s="2"/>
      <c r="AA251" s="2"/>
      <c r="BU251" s="58"/>
      <c r="CJ251" s="113"/>
      <c r="CK251" s="122"/>
    </row>
    <row r="252" spans="17:89" ht="12.75">
      <c r="Q252" s="2"/>
      <c r="S252" s="2"/>
      <c r="U252" s="2"/>
      <c r="W252" s="2"/>
      <c r="Y252" s="2"/>
      <c r="AA252" s="2"/>
      <c r="BU252" s="58"/>
      <c r="CJ252" s="113"/>
      <c r="CK252" s="122"/>
    </row>
    <row r="253" spans="17:89" ht="12.75">
      <c r="Q253" s="2"/>
      <c r="S253" s="2"/>
      <c r="U253" s="2"/>
      <c r="W253" s="2"/>
      <c r="Y253" s="2"/>
      <c r="AA253" s="2"/>
      <c r="BU253" s="58"/>
      <c r="CJ253" s="113"/>
      <c r="CK253" s="122"/>
    </row>
    <row r="254" spans="17:89" ht="12.75">
      <c r="Q254" s="2"/>
      <c r="S254" s="2"/>
      <c r="U254" s="2"/>
      <c r="W254" s="2"/>
      <c r="Y254" s="2"/>
      <c r="AA254" s="2"/>
      <c r="BU254" s="58"/>
      <c r="CJ254" s="113"/>
      <c r="CK254" s="122"/>
    </row>
    <row r="255" spans="17:89" ht="12.75">
      <c r="Q255" s="2"/>
      <c r="S255" s="2"/>
      <c r="U255" s="2"/>
      <c r="W255" s="2"/>
      <c r="Y255" s="2"/>
      <c r="AA255" s="2"/>
      <c r="BU255" s="58"/>
      <c r="CJ255" s="113"/>
      <c r="CK255" s="122"/>
    </row>
    <row r="256" spans="17:89" ht="12.75">
      <c r="Q256" s="2"/>
      <c r="S256" s="2"/>
      <c r="U256" s="2"/>
      <c r="W256" s="2"/>
      <c r="Y256" s="2"/>
      <c r="AA256" s="2"/>
      <c r="BU256" s="58"/>
      <c r="CJ256" s="113"/>
      <c r="CK256" s="122"/>
    </row>
    <row r="257" spans="17:89" ht="12.75">
      <c r="Q257" s="2"/>
      <c r="S257" s="2"/>
      <c r="U257" s="2"/>
      <c r="W257" s="2"/>
      <c r="Y257" s="2"/>
      <c r="AA257" s="2"/>
      <c r="BU257" s="58"/>
      <c r="CJ257" s="113"/>
      <c r="CK257" s="122"/>
    </row>
    <row r="258" spans="17:89" ht="12.75">
      <c r="Q258" s="2"/>
      <c r="S258" s="2"/>
      <c r="U258" s="2"/>
      <c r="W258" s="2"/>
      <c r="Y258" s="2"/>
      <c r="AA258" s="2"/>
      <c r="BU258" s="58"/>
      <c r="CJ258" s="113"/>
      <c r="CK258" s="122"/>
    </row>
    <row r="259" spans="17:89" ht="12.75">
      <c r="Q259" s="2"/>
      <c r="S259" s="2"/>
      <c r="U259" s="2"/>
      <c r="W259" s="2"/>
      <c r="Y259" s="2"/>
      <c r="AA259" s="2"/>
      <c r="BU259" s="58"/>
      <c r="CJ259" s="113"/>
      <c r="CK259" s="122"/>
    </row>
    <row r="260" spans="17:89" ht="12.75">
      <c r="Q260" s="2"/>
      <c r="S260" s="2"/>
      <c r="U260" s="2"/>
      <c r="W260" s="2"/>
      <c r="Y260" s="2"/>
      <c r="AA260" s="2"/>
      <c r="BU260" s="58"/>
      <c r="CJ260" s="113"/>
      <c r="CK260" s="122"/>
    </row>
    <row r="261" spans="17:89" ht="12.75">
      <c r="Q261" s="2"/>
      <c r="S261" s="2"/>
      <c r="U261" s="2"/>
      <c r="W261" s="2"/>
      <c r="Y261" s="2"/>
      <c r="AA261" s="2"/>
      <c r="BU261" s="58"/>
      <c r="CJ261" s="113"/>
      <c r="CK261" s="122"/>
    </row>
    <row r="262" spans="17:89" ht="12.75">
      <c r="Q262" s="2"/>
      <c r="S262" s="2"/>
      <c r="U262" s="2"/>
      <c r="W262" s="2"/>
      <c r="Y262" s="2"/>
      <c r="AA262" s="2"/>
      <c r="BU262" s="58"/>
      <c r="CJ262" s="113"/>
      <c r="CK262" s="122"/>
    </row>
    <row r="263" spans="17:89" ht="12.75">
      <c r="Q263" s="2"/>
      <c r="S263" s="2"/>
      <c r="U263" s="2"/>
      <c r="W263" s="2"/>
      <c r="Y263" s="2"/>
      <c r="AA263" s="2"/>
      <c r="BU263" s="58"/>
      <c r="CJ263" s="113"/>
      <c r="CK263" s="122"/>
    </row>
    <row r="264" spans="17:89" ht="12.75">
      <c r="Q264" s="2"/>
      <c r="S264" s="2"/>
      <c r="U264" s="2"/>
      <c r="W264" s="2"/>
      <c r="Y264" s="2"/>
      <c r="AA264" s="2"/>
      <c r="BU264" s="58"/>
      <c r="CJ264" s="113"/>
      <c r="CK264" s="122"/>
    </row>
    <row r="265" spans="17:89" ht="12.75">
      <c r="Q265" s="2"/>
      <c r="S265" s="2"/>
      <c r="U265" s="2"/>
      <c r="W265" s="2"/>
      <c r="Y265" s="2"/>
      <c r="AA265" s="2"/>
      <c r="BU265" s="58"/>
      <c r="CJ265" s="113"/>
      <c r="CK265" s="122"/>
    </row>
    <row r="266" spans="17:89" ht="12.75">
      <c r="Q266" s="2"/>
      <c r="S266" s="2"/>
      <c r="U266" s="2"/>
      <c r="W266" s="2"/>
      <c r="Y266" s="2"/>
      <c r="AA266" s="2"/>
      <c r="BU266" s="58"/>
      <c r="CJ266" s="113"/>
      <c r="CK266" s="122"/>
    </row>
    <row r="267" spans="17:89" ht="12.75">
      <c r="Q267" s="2"/>
      <c r="S267" s="2"/>
      <c r="U267" s="2"/>
      <c r="W267" s="2"/>
      <c r="Y267" s="2"/>
      <c r="AA267" s="2"/>
      <c r="BU267" s="58"/>
      <c r="CJ267" s="113"/>
      <c r="CK267" s="122"/>
    </row>
    <row r="268" spans="17:89" ht="12.75">
      <c r="Q268" s="2"/>
      <c r="S268" s="2"/>
      <c r="U268" s="2"/>
      <c r="W268" s="2"/>
      <c r="Y268" s="2"/>
      <c r="AA268" s="2"/>
      <c r="BU268" s="58"/>
      <c r="CJ268" s="113"/>
      <c r="CK268" s="122"/>
    </row>
    <row r="269" spans="17:89" ht="12.75">
      <c r="Q269" s="2"/>
      <c r="S269" s="2"/>
      <c r="U269" s="2"/>
      <c r="W269" s="2"/>
      <c r="Y269" s="2"/>
      <c r="AA269" s="2"/>
      <c r="BU269" s="58"/>
      <c r="CJ269" s="113"/>
      <c r="CK269" s="122"/>
    </row>
    <row r="270" spans="17:89" ht="12.75">
      <c r="Q270" s="2"/>
      <c r="S270" s="2"/>
      <c r="U270" s="2"/>
      <c r="W270" s="2"/>
      <c r="Y270" s="2"/>
      <c r="AA270" s="2"/>
      <c r="BU270" s="58"/>
      <c r="CJ270" s="113"/>
      <c r="CK270" s="122"/>
    </row>
    <row r="271" spans="17:89" ht="12.75">
      <c r="Q271" s="2"/>
      <c r="S271" s="2"/>
      <c r="U271" s="2"/>
      <c r="W271" s="2"/>
      <c r="Y271" s="2"/>
      <c r="AA271" s="2"/>
      <c r="BU271" s="58"/>
      <c r="CJ271" s="113"/>
      <c r="CK271" s="122"/>
    </row>
    <row r="272" spans="17:89" ht="12.75">
      <c r="Q272" s="2"/>
      <c r="S272" s="2"/>
      <c r="U272" s="2"/>
      <c r="W272" s="2"/>
      <c r="Y272" s="2"/>
      <c r="AA272" s="2"/>
      <c r="BU272" s="58"/>
      <c r="CJ272" s="113"/>
      <c r="CK272" s="122"/>
    </row>
    <row r="273" spans="17:89" ht="12.75">
      <c r="Q273" s="2"/>
      <c r="S273" s="2"/>
      <c r="U273" s="2"/>
      <c r="W273" s="2"/>
      <c r="Y273" s="2"/>
      <c r="AA273" s="2"/>
      <c r="BU273" s="58"/>
      <c r="CJ273" s="113"/>
      <c r="CK273" s="122"/>
    </row>
    <row r="274" spans="17:89" ht="12.75">
      <c r="Q274" s="2"/>
      <c r="S274" s="2"/>
      <c r="U274" s="2"/>
      <c r="W274" s="2"/>
      <c r="Y274" s="2"/>
      <c r="AA274" s="2"/>
      <c r="BU274" s="58"/>
      <c r="CJ274" s="113"/>
      <c r="CK274" s="122"/>
    </row>
    <row r="275" spans="17:89" ht="12.75">
      <c r="Q275" s="2"/>
      <c r="S275" s="2"/>
      <c r="U275" s="2"/>
      <c r="W275" s="2"/>
      <c r="Y275" s="2"/>
      <c r="AA275" s="2"/>
      <c r="BU275" s="58"/>
      <c r="CJ275" s="113"/>
      <c r="CK275" s="122"/>
    </row>
    <row r="276" spans="17:89" ht="12.75">
      <c r="Q276" s="2"/>
      <c r="S276" s="2"/>
      <c r="U276" s="2"/>
      <c r="W276" s="2"/>
      <c r="Y276" s="2"/>
      <c r="AA276" s="2"/>
      <c r="BU276" s="58"/>
      <c r="CJ276" s="113"/>
      <c r="CK276" s="122"/>
    </row>
    <row r="277" spans="17:89" ht="12.75">
      <c r="Q277" s="2"/>
      <c r="S277" s="2"/>
      <c r="U277" s="2"/>
      <c r="W277" s="2"/>
      <c r="Y277" s="2"/>
      <c r="AA277" s="2"/>
      <c r="BU277" s="58"/>
      <c r="CJ277" s="113"/>
      <c r="CK277" s="122"/>
    </row>
    <row r="278" spans="17:89" ht="12.75">
      <c r="Q278" s="2"/>
      <c r="S278" s="2"/>
      <c r="U278" s="2"/>
      <c r="W278" s="2"/>
      <c r="Y278" s="2"/>
      <c r="AA278" s="2"/>
      <c r="BU278" s="58"/>
      <c r="CJ278" s="113"/>
      <c r="CK278" s="122"/>
    </row>
    <row r="279" spans="17:89" ht="12.75">
      <c r="Q279" s="2"/>
      <c r="S279" s="2"/>
      <c r="U279" s="2"/>
      <c r="W279" s="2"/>
      <c r="Y279" s="2"/>
      <c r="AA279" s="2"/>
      <c r="BU279" s="58"/>
      <c r="CJ279" s="113"/>
      <c r="CK279" s="122"/>
    </row>
    <row r="280" spans="17:89" ht="12.75">
      <c r="Q280" s="2"/>
      <c r="S280" s="2"/>
      <c r="U280" s="2"/>
      <c r="W280" s="2"/>
      <c r="Y280" s="2"/>
      <c r="AA280" s="2"/>
      <c r="BU280" s="58"/>
      <c r="CJ280" s="113"/>
      <c r="CK280" s="122"/>
    </row>
    <row r="281" spans="17:89" ht="12.75">
      <c r="Q281" s="2"/>
      <c r="S281" s="2"/>
      <c r="U281" s="2"/>
      <c r="W281" s="2"/>
      <c r="Y281" s="2"/>
      <c r="AA281" s="2"/>
      <c r="BU281" s="58"/>
      <c r="CJ281" s="113"/>
      <c r="CK281" s="122"/>
    </row>
    <row r="282" spans="17:89" ht="12.75">
      <c r="Q282" s="2"/>
      <c r="S282" s="2"/>
      <c r="U282" s="2"/>
      <c r="W282" s="2"/>
      <c r="Y282" s="2"/>
      <c r="AA282" s="2"/>
      <c r="BU282" s="58"/>
      <c r="CJ282" s="113"/>
      <c r="CK282" s="122"/>
    </row>
    <row r="283" spans="17:89" ht="12.75">
      <c r="Q283" s="2"/>
      <c r="S283" s="2"/>
      <c r="U283" s="2"/>
      <c r="W283" s="2"/>
      <c r="Y283" s="2"/>
      <c r="AA283" s="2"/>
      <c r="BU283" s="58"/>
      <c r="CJ283" s="113"/>
      <c r="CK283" s="122"/>
    </row>
    <row r="284" spans="17:89" ht="12.75">
      <c r="Q284" s="2"/>
      <c r="S284" s="2"/>
      <c r="U284" s="2"/>
      <c r="W284" s="2"/>
      <c r="Y284" s="2"/>
      <c r="AA284" s="2"/>
      <c r="BU284" s="58"/>
      <c r="CJ284" s="113"/>
      <c r="CK284" s="122"/>
    </row>
    <row r="285" spans="17:89" ht="12.75">
      <c r="Q285" s="2"/>
      <c r="S285" s="2"/>
      <c r="U285" s="2"/>
      <c r="W285" s="2"/>
      <c r="Y285" s="2"/>
      <c r="AA285" s="2"/>
      <c r="BU285" s="58"/>
      <c r="CJ285" s="113"/>
      <c r="CK285" s="122"/>
    </row>
    <row r="286" spans="17:89" ht="12.75">
      <c r="Q286" s="2"/>
      <c r="S286" s="2"/>
      <c r="U286" s="2"/>
      <c r="W286" s="2"/>
      <c r="Y286" s="2"/>
      <c r="AA286" s="2"/>
      <c r="BU286" s="58"/>
      <c r="CJ286" s="113"/>
      <c r="CK286" s="122"/>
    </row>
    <row r="287" spans="17:89" ht="12.75">
      <c r="Q287" s="2"/>
      <c r="S287" s="2"/>
      <c r="U287" s="2"/>
      <c r="W287" s="2"/>
      <c r="Y287" s="2"/>
      <c r="AA287" s="2"/>
      <c r="BU287" s="58"/>
      <c r="CJ287" s="113"/>
      <c r="CK287" s="122"/>
    </row>
    <row r="288" spans="17:89" ht="12.75">
      <c r="Q288" s="2"/>
      <c r="S288" s="2"/>
      <c r="U288" s="2"/>
      <c r="W288" s="2"/>
      <c r="Y288" s="2"/>
      <c r="AA288" s="2"/>
      <c r="BU288" s="58"/>
      <c r="CJ288" s="113"/>
      <c r="CK288" s="122"/>
    </row>
    <row r="289" spans="17:89" ht="12.75">
      <c r="Q289" s="2"/>
      <c r="S289" s="2"/>
      <c r="U289" s="2"/>
      <c r="W289" s="2"/>
      <c r="Y289" s="2"/>
      <c r="AA289" s="2"/>
      <c r="BU289" s="58"/>
      <c r="CJ289" s="113"/>
      <c r="CK289" s="122"/>
    </row>
    <row r="290" spans="17:89" ht="12.75">
      <c r="Q290" s="2"/>
      <c r="S290" s="2"/>
      <c r="U290" s="2"/>
      <c r="W290" s="2"/>
      <c r="Y290" s="2"/>
      <c r="AA290" s="2"/>
      <c r="BU290" s="58"/>
      <c r="CJ290" s="113"/>
      <c r="CK290" s="122"/>
    </row>
    <row r="291" spans="17:89" ht="12.75">
      <c r="Q291" s="2"/>
      <c r="S291" s="2"/>
      <c r="U291" s="2"/>
      <c r="W291" s="2"/>
      <c r="Y291" s="2"/>
      <c r="AA291" s="2"/>
      <c r="BU291" s="58"/>
      <c r="CJ291" s="113"/>
      <c r="CK291" s="122"/>
    </row>
    <row r="292" spans="17:89" ht="12.75">
      <c r="Q292" s="2"/>
      <c r="S292" s="2"/>
      <c r="U292" s="2"/>
      <c r="W292" s="2"/>
      <c r="Y292" s="2"/>
      <c r="AA292" s="2"/>
      <c r="BU292" s="58"/>
      <c r="CJ292" s="113"/>
      <c r="CK292" s="122"/>
    </row>
    <row r="293" spans="17:89" ht="12.75">
      <c r="Q293" s="2"/>
      <c r="S293" s="2"/>
      <c r="U293" s="2"/>
      <c r="W293" s="2"/>
      <c r="Y293" s="2"/>
      <c r="AA293" s="2"/>
      <c r="BU293" s="58"/>
      <c r="CJ293" s="113"/>
      <c r="CK293" s="122"/>
    </row>
    <row r="294" spans="17:89" ht="12.75">
      <c r="Q294" s="2"/>
      <c r="S294" s="2"/>
      <c r="U294" s="2"/>
      <c r="W294" s="2"/>
      <c r="Y294" s="2"/>
      <c r="AA294" s="2"/>
      <c r="BU294" s="58"/>
      <c r="CJ294" s="113"/>
      <c r="CK294" s="122"/>
    </row>
    <row r="295" spans="17:89" ht="12.75">
      <c r="Q295" s="2"/>
      <c r="S295" s="2"/>
      <c r="U295" s="2"/>
      <c r="W295" s="2"/>
      <c r="Y295" s="2"/>
      <c r="AA295" s="2"/>
      <c r="BU295" s="58"/>
      <c r="CJ295" s="113"/>
      <c r="CK295" s="122"/>
    </row>
    <row r="296" spans="17:89" ht="12.75">
      <c r="Q296" s="2"/>
      <c r="S296" s="2"/>
      <c r="U296" s="2"/>
      <c r="W296" s="2"/>
      <c r="Y296" s="2"/>
      <c r="AA296" s="2"/>
      <c r="BU296" s="58"/>
      <c r="CJ296" s="113"/>
      <c r="CK296" s="122"/>
    </row>
    <row r="297" spans="17:89" ht="12.75">
      <c r="Q297" s="2"/>
      <c r="S297" s="2"/>
      <c r="U297" s="2"/>
      <c r="W297" s="2"/>
      <c r="Y297" s="2"/>
      <c r="AA297" s="2"/>
      <c r="BU297" s="58"/>
      <c r="CJ297" s="113"/>
      <c r="CK297" s="122"/>
    </row>
    <row r="298" spans="17:89" ht="12.75">
      <c r="Q298" s="2"/>
      <c r="S298" s="2"/>
      <c r="U298" s="2"/>
      <c r="W298" s="2"/>
      <c r="Y298" s="2"/>
      <c r="AA298" s="2"/>
      <c r="BU298" s="58"/>
      <c r="CJ298" s="113"/>
      <c r="CK298" s="122"/>
    </row>
    <row r="299" spans="17:89" ht="12.75">
      <c r="Q299" s="2"/>
      <c r="S299" s="2"/>
      <c r="U299" s="2"/>
      <c r="W299" s="2"/>
      <c r="Y299" s="2"/>
      <c r="AA299" s="2"/>
      <c r="BU299" s="58"/>
      <c r="CJ299" s="113"/>
      <c r="CK299" s="122"/>
    </row>
    <row r="300" spans="17:89" ht="12.75">
      <c r="Q300" s="2"/>
      <c r="S300" s="2"/>
      <c r="U300" s="2"/>
      <c r="W300" s="2"/>
      <c r="Y300" s="2"/>
      <c r="AA300" s="2"/>
      <c r="BU300" s="58"/>
      <c r="CJ300" s="113"/>
      <c r="CK300" s="122"/>
    </row>
    <row r="301" spans="17:89" ht="12.75">
      <c r="Q301" s="2"/>
      <c r="S301" s="2"/>
      <c r="U301" s="2"/>
      <c r="W301" s="2"/>
      <c r="Y301" s="2"/>
      <c r="AA301" s="2"/>
      <c r="BU301" s="58"/>
      <c r="CJ301" s="113"/>
      <c r="CK301" s="122"/>
    </row>
    <row r="302" spans="17:89" ht="12.75">
      <c r="Q302" s="2"/>
      <c r="S302" s="2"/>
      <c r="U302" s="2"/>
      <c r="W302" s="2"/>
      <c r="Y302" s="2"/>
      <c r="AA302" s="2"/>
      <c r="BU302" s="58"/>
      <c r="CJ302" s="113"/>
      <c r="CK302" s="122"/>
    </row>
    <row r="303" spans="17:89" ht="12.75">
      <c r="Q303" s="2"/>
      <c r="S303" s="2"/>
      <c r="U303" s="2"/>
      <c r="W303" s="2"/>
      <c r="Y303" s="2"/>
      <c r="AA303" s="2"/>
      <c r="BU303" s="58"/>
      <c r="CJ303" s="113"/>
      <c r="CK303" s="122"/>
    </row>
    <row r="304" spans="17:89" ht="12.75">
      <c r="Q304" s="2"/>
      <c r="S304" s="2"/>
      <c r="U304" s="2"/>
      <c r="W304" s="2"/>
      <c r="Y304" s="2"/>
      <c r="AA304" s="2"/>
      <c r="BU304" s="58"/>
      <c r="CJ304" s="113"/>
      <c r="CK304" s="122"/>
    </row>
    <row r="305" spans="17:89" ht="12.75">
      <c r="Q305" s="2"/>
      <c r="S305" s="2"/>
      <c r="U305" s="2"/>
      <c r="W305" s="2"/>
      <c r="Y305" s="2"/>
      <c r="AA305" s="2"/>
      <c r="BU305" s="58"/>
      <c r="CJ305" s="113"/>
      <c r="CK305" s="122"/>
    </row>
    <row r="306" spans="17:89" ht="12.75">
      <c r="Q306" s="2"/>
      <c r="S306" s="2"/>
      <c r="U306" s="2"/>
      <c r="W306" s="2"/>
      <c r="Y306" s="2"/>
      <c r="AA306" s="2"/>
      <c r="BU306" s="58"/>
      <c r="CJ306" s="113"/>
      <c r="CK306" s="122"/>
    </row>
    <row r="307" spans="17:89" ht="12.75">
      <c r="Q307" s="2"/>
      <c r="S307" s="2"/>
      <c r="U307" s="2"/>
      <c r="W307" s="2"/>
      <c r="Y307" s="2"/>
      <c r="AA307" s="2"/>
      <c r="BU307" s="58"/>
      <c r="CJ307" s="113"/>
      <c r="CK307" s="122"/>
    </row>
    <row r="308" spans="17:89" ht="12.75">
      <c r="Q308" s="2"/>
      <c r="S308" s="2"/>
      <c r="U308" s="2"/>
      <c r="W308" s="2"/>
      <c r="Y308" s="2"/>
      <c r="AA308" s="2"/>
      <c r="BU308" s="58"/>
      <c r="CJ308" s="113"/>
      <c r="CK308" s="122"/>
    </row>
    <row r="309" spans="17:89" ht="12.75">
      <c r="Q309" s="2"/>
      <c r="S309" s="2"/>
      <c r="U309" s="2"/>
      <c r="W309" s="2"/>
      <c r="Y309" s="2"/>
      <c r="AA309" s="2"/>
      <c r="BU309" s="58"/>
      <c r="CJ309" s="113"/>
      <c r="CK309" s="122"/>
    </row>
    <row r="310" spans="17:89" ht="12.75">
      <c r="Q310" s="2"/>
      <c r="S310" s="2"/>
      <c r="U310" s="2"/>
      <c r="W310" s="2"/>
      <c r="Y310" s="2"/>
      <c r="AA310" s="2"/>
      <c r="BU310" s="58"/>
      <c r="CJ310" s="113"/>
      <c r="CK310" s="122"/>
    </row>
    <row r="311" spans="17:89" ht="12.75">
      <c r="Q311" s="2"/>
      <c r="S311" s="2"/>
      <c r="U311" s="2"/>
      <c r="W311" s="2"/>
      <c r="Y311" s="2"/>
      <c r="AA311" s="2"/>
      <c r="BU311" s="58"/>
      <c r="CJ311" s="113"/>
      <c r="CK311" s="122"/>
    </row>
    <row r="312" spans="17:89" ht="12.75">
      <c r="Q312" s="2"/>
      <c r="S312" s="2"/>
      <c r="U312" s="2"/>
      <c r="W312" s="2"/>
      <c r="Y312" s="2"/>
      <c r="AA312" s="2"/>
      <c r="BU312" s="58"/>
      <c r="CJ312" s="113"/>
      <c r="CK312" s="122"/>
    </row>
    <row r="313" spans="17:89" ht="12.75">
      <c r="Q313" s="2"/>
      <c r="S313" s="2"/>
      <c r="U313" s="2"/>
      <c r="W313" s="2"/>
      <c r="Y313" s="2"/>
      <c r="AA313" s="2"/>
      <c r="BU313" s="58"/>
      <c r="CJ313" s="113"/>
      <c r="CK313" s="122"/>
    </row>
    <row r="314" spans="17:89" ht="12.75">
      <c r="Q314" s="2"/>
      <c r="S314" s="2"/>
      <c r="U314" s="2"/>
      <c r="W314" s="2"/>
      <c r="Y314" s="2"/>
      <c r="AA314" s="2"/>
      <c r="BU314" s="58"/>
      <c r="CJ314" s="113"/>
      <c r="CK314" s="122"/>
    </row>
    <row r="315" spans="17:89" ht="12.75">
      <c r="Q315" s="2"/>
      <c r="S315" s="2"/>
      <c r="U315" s="2"/>
      <c r="W315" s="2"/>
      <c r="Y315" s="2"/>
      <c r="AA315" s="2"/>
      <c r="BU315" s="58"/>
      <c r="CJ315" s="113"/>
      <c r="CK315" s="122"/>
    </row>
    <row r="316" spans="17:89" ht="12.75">
      <c r="Q316" s="2"/>
      <c r="S316" s="2"/>
      <c r="U316" s="2"/>
      <c r="W316" s="2"/>
      <c r="Y316" s="2"/>
      <c r="AA316" s="2"/>
      <c r="BU316" s="58"/>
      <c r="CJ316" s="113"/>
      <c r="CK316" s="122"/>
    </row>
    <row r="317" spans="17:89" ht="12.75">
      <c r="Q317" s="2"/>
      <c r="S317" s="2"/>
      <c r="U317" s="2"/>
      <c r="W317" s="2"/>
      <c r="Y317" s="2"/>
      <c r="AA317" s="2"/>
      <c r="BU317" s="58"/>
      <c r="CJ317" s="113"/>
      <c r="CK317" s="122"/>
    </row>
    <row r="318" spans="17:89" ht="12.75">
      <c r="Q318" s="2"/>
      <c r="S318" s="2"/>
      <c r="U318" s="2"/>
      <c r="W318" s="2"/>
      <c r="Y318" s="2"/>
      <c r="AA318" s="2"/>
      <c r="BU318" s="58"/>
      <c r="CJ318" s="113"/>
      <c r="CK318" s="122"/>
    </row>
    <row r="319" spans="17:89" ht="12.75">
      <c r="Q319" s="2"/>
      <c r="S319" s="2"/>
      <c r="U319" s="2"/>
      <c r="W319" s="2"/>
      <c r="Y319" s="2"/>
      <c r="AA319" s="2"/>
      <c r="BU319" s="58"/>
      <c r="CJ319" s="113"/>
      <c r="CK319" s="122"/>
    </row>
    <row r="320" spans="17:89" ht="12.75">
      <c r="Q320" s="2"/>
      <c r="S320" s="2"/>
      <c r="U320" s="2"/>
      <c r="W320" s="2"/>
      <c r="Y320" s="2"/>
      <c r="AA320" s="2"/>
      <c r="BU320" s="58"/>
      <c r="CJ320" s="113"/>
      <c r="CK320" s="122"/>
    </row>
    <row r="321" spans="17:89" ht="12.75">
      <c r="Q321" s="2"/>
      <c r="S321" s="2"/>
      <c r="U321" s="2"/>
      <c r="W321" s="2"/>
      <c r="Y321" s="2"/>
      <c r="AA321" s="2"/>
      <c r="BU321" s="58"/>
      <c r="CJ321" s="113"/>
      <c r="CK321" s="122"/>
    </row>
    <row r="322" spans="17:89" ht="12.75">
      <c r="Q322" s="2"/>
      <c r="S322" s="2"/>
      <c r="U322" s="2"/>
      <c r="W322" s="2"/>
      <c r="Y322" s="2"/>
      <c r="AA322" s="2"/>
      <c r="BU322" s="58"/>
      <c r="CJ322" s="113"/>
      <c r="CK322" s="122"/>
    </row>
    <row r="323" spans="17:89" ht="12.75">
      <c r="Q323" s="2"/>
      <c r="S323" s="2"/>
      <c r="U323" s="2"/>
      <c r="W323" s="2"/>
      <c r="Y323" s="2"/>
      <c r="AA323" s="2"/>
      <c r="BU323" s="58"/>
      <c r="CJ323" s="113"/>
      <c r="CK323" s="122"/>
    </row>
    <row r="324" spans="17:89" ht="12.75">
      <c r="Q324" s="2"/>
      <c r="S324" s="2"/>
      <c r="U324" s="2"/>
      <c r="W324" s="2"/>
      <c r="Y324" s="2"/>
      <c r="AA324" s="2"/>
      <c r="BU324" s="58"/>
      <c r="CJ324" s="113"/>
      <c r="CK324" s="122"/>
    </row>
    <row r="325" spans="17:89" ht="12.75">
      <c r="Q325" s="2"/>
      <c r="S325" s="2"/>
      <c r="U325" s="2"/>
      <c r="W325" s="2"/>
      <c r="Y325" s="2"/>
      <c r="AA325" s="2"/>
      <c r="BU325" s="58"/>
      <c r="CJ325" s="113"/>
      <c r="CK325" s="122"/>
    </row>
    <row r="326" spans="17:89" ht="12.75">
      <c r="Q326" s="2"/>
      <c r="S326" s="2"/>
      <c r="U326" s="2"/>
      <c r="W326" s="2"/>
      <c r="Y326" s="2"/>
      <c r="AA326" s="2"/>
      <c r="BU326" s="58"/>
      <c r="CJ326" s="113"/>
      <c r="CK326" s="122"/>
    </row>
    <row r="327" spans="17:89" ht="12.75">
      <c r="Q327" s="2"/>
      <c r="S327" s="2"/>
      <c r="U327" s="2"/>
      <c r="W327" s="2"/>
      <c r="Y327" s="2"/>
      <c r="AA327" s="2"/>
      <c r="BU327" s="58"/>
      <c r="CJ327" s="113"/>
      <c r="CK327" s="122"/>
    </row>
    <row r="328" spans="17:89" ht="12.75">
      <c r="Q328" s="2"/>
      <c r="S328" s="2"/>
      <c r="U328" s="2"/>
      <c r="W328" s="2"/>
      <c r="Y328" s="2"/>
      <c r="AA328" s="2"/>
      <c r="BU328" s="58"/>
      <c r="CJ328" s="113"/>
      <c r="CK328" s="122"/>
    </row>
    <row r="329" spans="17:89" ht="12.75">
      <c r="Q329" s="2"/>
      <c r="S329" s="2"/>
      <c r="U329" s="2"/>
      <c r="W329" s="2"/>
      <c r="Y329" s="2"/>
      <c r="AA329" s="2"/>
      <c r="BU329" s="58"/>
      <c r="CJ329" s="113"/>
      <c r="CK329" s="122"/>
    </row>
    <row r="330" spans="17:89" ht="12.75">
      <c r="Q330" s="2"/>
      <c r="S330" s="2"/>
      <c r="U330" s="2"/>
      <c r="W330" s="2"/>
      <c r="Y330" s="2"/>
      <c r="AA330" s="2"/>
      <c r="BU330" s="58"/>
      <c r="CJ330" s="113"/>
      <c r="CK330" s="122"/>
    </row>
    <row r="331" spans="17:89" ht="12.75">
      <c r="Q331" s="2"/>
      <c r="S331" s="2"/>
      <c r="U331" s="2"/>
      <c r="W331" s="2"/>
      <c r="Y331" s="2"/>
      <c r="AA331" s="2"/>
      <c r="BU331" s="58"/>
      <c r="CJ331" s="113"/>
      <c r="CK331" s="122"/>
    </row>
    <row r="332" spans="17:89" ht="12.75">
      <c r="Q332" s="2"/>
      <c r="S332" s="2"/>
      <c r="U332" s="2"/>
      <c r="W332" s="2"/>
      <c r="Y332" s="2"/>
      <c r="AA332" s="2"/>
      <c r="BU332" s="58"/>
      <c r="CJ332" s="113"/>
      <c r="CK332" s="122"/>
    </row>
    <row r="333" spans="17:89" ht="12.75">
      <c r="Q333" s="2"/>
      <c r="S333" s="2"/>
      <c r="U333" s="2"/>
      <c r="W333" s="2"/>
      <c r="Y333" s="2"/>
      <c r="AA333" s="2"/>
      <c r="BU333" s="58"/>
      <c r="CJ333" s="113"/>
      <c r="CK333" s="122"/>
    </row>
    <row r="334" spans="17:89" ht="12.75">
      <c r="Q334" s="2"/>
      <c r="S334" s="2"/>
      <c r="U334" s="2"/>
      <c r="W334" s="2"/>
      <c r="Y334" s="2"/>
      <c r="AA334" s="2"/>
      <c r="BU334" s="58"/>
      <c r="CJ334" s="113"/>
      <c r="CK334" s="122"/>
    </row>
    <row r="335" spans="17:89" ht="12.75">
      <c r="Q335" s="2"/>
      <c r="S335" s="2"/>
      <c r="U335" s="2"/>
      <c r="W335" s="2"/>
      <c r="Y335" s="2"/>
      <c r="AA335" s="2"/>
      <c r="BU335" s="58"/>
      <c r="CJ335" s="113"/>
      <c r="CK335" s="122"/>
    </row>
    <row r="336" spans="17:89" ht="12.75">
      <c r="Q336" s="2"/>
      <c r="S336" s="2"/>
      <c r="U336" s="2"/>
      <c r="W336" s="2"/>
      <c r="Y336" s="2"/>
      <c r="AA336" s="2"/>
      <c r="BU336" s="58"/>
      <c r="CJ336" s="113"/>
      <c r="CK336" s="122"/>
    </row>
    <row r="337" spans="17:89" ht="12.75">
      <c r="Q337" s="2"/>
      <c r="S337" s="2"/>
      <c r="U337" s="2"/>
      <c r="W337" s="2"/>
      <c r="Y337" s="2"/>
      <c r="AA337" s="2"/>
      <c r="BU337" s="58"/>
      <c r="CJ337" s="113"/>
      <c r="CK337" s="122"/>
    </row>
    <row r="338" spans="17:89" ht="12.75">
      <c r="Q338" s="2"/>
      <c r="S338" s="2"/>
      <c r="U338" s="2"/>
      <c r="W338" s="2"/>
      <c r="Y338" s="2"/>
      <c r="AA338" s="2"/>
      <c r="BU338" s="58"/>
      <c r="CJ338" s="113"/>
      <c r="CK338" s="122"/>
    </row>
    <row r="339" spans="17:89" ht="12.75">
      <c r="Q339" s="2"/>
      <c r="S339" s="2"/>
      <c r="U339" s="2"/>
      <c r="W339" s="2"/>
      <c r="Y339" s="2"/>
      <c r="AA339" s="2"/>
      <c r="BU339" s="58"/>
      <c r="CJ339" s="113"/>
      <c r="CK339" s="122"/>
    </row>
    <row r="340" spans="17:89" ht="12.75">
      <c r="Q340" s="2"/>
      <c r="S340" s="2"/>
      <c r="U340" s="2"/>
      <c r="W340" s="2"/>
      <c r="Y340" s="2"/>
      <c r="AA340" s="2"/>
      <c r="BU340" s="58"/>
      <c r="CJ340" s="113"/>
      <c r="CK340" s="122"/>
    </row>
    <row r="341" spans="17:89" ht="12.75">
      <c r="Q341" s="2"/>
      <c r="S341" s="2"/>
      <c r="U341" s="2"/>
      <c r="W341" s="2"/>
      <c r="Y341" s="2"/>
      <c r="AA341" s="2"/>
      <c r="BU341" s="58"/>
      <c r="CJ341" s="113"/>
      <c r="CK341" s="122"/>
    </row>
    <row r="342" spans="17:89" ht="12.75">
      <c r="Q342" s="2"/>
      <c r="S342" s="2"/>
      <c r="U342" s="2"/>
      <c r="W342" s="2"/>
      <c r="Y342" s="2"/>
      <c r="AA342" s="2"/>
      <c r="BU342" s="58"/>
      <c r="CJ342" s="113"/>
      <c r="CK342" s="122"/>
    </row>
    <row r="343" spans="17:89" ht="12.75">
      <c r="Q343" s="2"/>
      <c r="S343" s="2"/>
      <c r="U343" s="2"/>
      <c r="W343" s="2"/>
      <c r="Y343" s="2"/>
      <c r="AA343" s="2"/>
      <c r="BU343" s="58"/>
      <c r="CJ343" s="113"/>
      <c r="CK343" s="122"/>
    </row>
    <row r="344" spans="17:89" ht="12.75">
      <c r="Q344" s="2"/>
      <c r="S344" s="2"/>
      <c r="U344" s="2"/>
      <c r="W344" s="2"/>
      <c r="Y344" s="2"/>
      <c r="AA344" s="2"/>
      <c r="BU344" s="58"/>
      <c r="CJ344" s="113"/>
      <c r="CK344" s="122"/>
    </row>
    <row r="345" spans="17:89" ht="12.75">
      <c r="Q345" s="2"/>
      <c r="S345" s="2"/>
      <c r="U345" s="2"/>
      <c r="W345" s="2"/>
      <c r="Y345" s="2"/>
      <c r="AA345" s="2"/>
      <c r="BU345" s="58"/>
      <c r="CJ345" s="113"/>
      <c r="CK345" s="122"/>
    </row>
    <row r="346" spans="17:89" ht="12.75">
      <c r="Q346" s="2"/>
      <c r="S346" s="2"/>
      <c r="U346" s="2"/>
      <c r="W346" s="2"/>
      <c r="Y346" s="2"/>
      <c r="AA346" s="2"/>
      <c r="BU346" s="58"/>
      <c r="CJ346" s="113"/>
      <c r="CK346" s="122"/>
    </row>
    <row r="347" spans="17:89" ht="12.75">
      <c r="Q347" s="2"/>
      <c r="S347" s="2"/>
      <c r="U347" s="2"/>
      <c r="W347" s="2"/>
      <c r="Y347" s="2"/>
      <c r="AA347" s="2"/>
      <c r="BU347" s="58"/>
      <c r="CJ347" s="113"/>
      <c r="CK347" s="122"/>
    </row>
    <row r="348" spans="17:89" ht="12.75">
      <c r="Q348" s="2"/>
      <c r="S348" s="2"/>
      <c r="U348" s="2"/>
      <c r="W348" s="2"/>
      <c r="Y348" s="2"/>
      <c r="AA348" s="2"/>
      <c r="BU348" s="58"/>
      <c r="CJ348" s="113"/>
      <c r="CK348" s="122"/>
    </row>
    <row r="349" spans="17:89" ht="12.75">
      <c r="Q349" s="2"/>
      <c r="S349" s="2"/>
      <c r="U349" s="2"/>
      <c r="W349" s="2"/>
      <c r="Y349" s="2"/>
      <c r="AA349" s="2"/>
      <c r="BU349" s="58"/>
      <c r="CJ349" s="113"/>
      <c r="CK349" s="122"/>
    </row>
    <row r="350" spans="17:89" ht="12.75">
      <c r="Q350" s="2"/>
      <c r="S350" s="2"/>
      <c r="U350" s="2"/>
      <c r="W350" s="2"/>
      <c r="Y350" s="2"/>
      <c r="AA350" s="2"/>
      <c r="BU350" s="58"/>
      <c r="CJ350" s="113"/>
      <c r="CK350" s="122"/>
    </row>
    <row r="351" spans="17:89" ht="12.75">
      <c r="Q351" s="2"/>
      <c r="S351" s="2"/>
      <c r="U351" s="2"/>
      <c r="W351" s="2"/>
      <c r="Y351" s="2"/>
      <c r="AA351" s="2"/>
      <c r="BU351" s="58"/>
      <c r="CJ351" s="113"/>
      <c r="CK351" s="122"/>
    </row>
    <row r="352" spans="17:89" ht="12.75">
      <c r="Q352" s="2"/>
      <c r="S352" s="2"/>
      <c r="U352" s="2"/>
      <c r="W352" s="2"/>
      <c r="Y352" s="2"/>
      <c r="AA352" s="2"/>
      <c r="BU352" s="58"/>
      <c r="CJ352" s="113"/>
      <c r="CK352" s="122"/>
    </row>
    <row r="353" spans="17:89" ht="12.75">
      <c r="Q353" s="2"/>
      <c r="S353" s="2"/>
      <c r="U353" s="2"/>
      <c r="W353" s="2"/>
      <c r="Y353" s="2"/>
      <c r="AA353" s="2"/>
      <c r="BU353" s="58"/>
      <c r="CJ353" s="113"/>
      <c r="CK353" s="122"/>
    </row>
    <row r="354" spans="17:89" ht="12.75">
      <c r="Q354" s="2"/>
      <c r="S354" s="2"/>
      <c r="U354" s="2"/>
      <c r="W354" s="2"/>
      <c r="Y354" s="2"/>
      <c r="AA354" s="2"/>
      <c r="BU354" s="58"/>
      <c r="CJ354" s="113"/>
      <c r="CK354" s="122"/>
    </row>
    <row r="355" spans="17:89" ht="12.75">
      <c r="Q355" s="2"/>
      <c r="S355" s="2"/>
      <c r="U355" s="2"/>
      <c r="W355" s="2"/>
      <c r="Y355" s="2"/>
      <c r="AA355" s="2"/>
      <c r="BU355" s="58"/>
      <c r="CJ355" s="113"/>
      <c r="CK355" s="122"/>
    </row>
    <row r="356" spans="17:89" ht="12.75">
      <c r="Q356" s="2"/>
      <c r="S356" s="2"/>
      <c r="U356" s="2"/>
      <c r="W356" s="2"/>
      <c r="Y356" s="2"/>
      <c r="AA356" s="2"/>
      <c r="BU356" s="58"/>
      <c r="CJ356" s="113"/>
      <c r="CK356" s="122"/>
    </row>
    <row r="357" spans="17:89" ht="12.75">
      <c r="Q357" s="2"/>
      <c r="S357" s="2"/>
      <c r="U357" s="2"/>
      <c r="W357" s="2"/>
      <c r="Y357" s="2"/>
      <c r="AA357" s="2"/>
      <c r="BU357" s="58"/>
      <c r="CJ357" s="113"/>
      <c r="CK357" s="122"/>
    </row>
    <row r="358" spans="17:89" ht="12.75">
      <c r="Q358" s="2"/>
      <c r="S358" s="2"/>
      <c r="U358" s="2"/>
      <c r="W358" s="2"/>
      <c r="Y358" s="2"/>
      <c r="AA358" s="2"/>
      <c r="BU358" s="58"/>
      <c r="CJ358" s="113"/>
      <c r="CK358" s="122"/>
    </row>
    <row r="359" spans="17:89" ht="12.75">
      <c r="Q359" s="2"/>
      <c r="S359" s="2"/>
      <c r="U359" s="2"/>
      <c r="W359" s="2"/>
      <c r="Y359" s="2"/>
      <c r="AA359" s="2"/>
      <c r="BU359" s="58"/>
      <c r="CJ359" s="113"/>
      <c r="CK359" s="122"/>
    </row>
    <row r="360" spans="17:89" ht="12.75">
      <c r="Q360" s="2"/>
      <c r="S360" s="2"/>
      <c r="U360" s="2"/>
      <c r="W360" s="2"/>
      <c r="Y360" s="2"/>
      <c r="AA360" s="2"/>
      <c r="BU360" s="58"/>
      <c r="CJ360" s="113"/>
      <c r="CK360" s="122"/>
    </row>
    <row r="361" spans="17:89" ht="12.75">
      <c r="Q361" s="2"/>
      <c r="S361" s="2"/>
      <c r="U361" s="2"/>
      <c r="W361" s="2"/>
      <c r="Y361" s="2"/>
      <c r="AA361" s="2"/>
      <c r="BU361" s="58"/>
      <c r="CJ361" s="113"/>
      <c r="CK361" s="122"/>
    </row>
    <row r="362" spans="17:89" ht="12.75">
      <c r="Q362" s="2"/>
      <c r="S362" s="2"/>
      <c r="U362" s="2"/>
      <c r="W362" s="2"/>
      <c r="Y362" s="2"/>
      <c r="AA362" s="2"/>
      <c r="BU362" s="58"/>
      <c r="CJ362" s="113"/>
      <c r="CK362" s="122"/>
    </row>
    <row r="363" spans="17:89" ht="12.75">
      <c r="Q363" s="2"/>
      <c r="S363" s="2"/>
      <c r="U363" s="2"/>
      <c r="W363" s="2"/>
      <c r="Y363" s="2"/>
      <c r="AA363" s="2"/>
      <c r="BU363" s="58"/>
      <c r="CJ363" s="113"/>
      <c r="CK363" s="122"/>
    </row>
    <row r="364" spans="17:89" ht="12.75">
      <c r="Q364" s="2"/>
      <c r="S364" s="2"/>
      <c r="U364" s="2"/>
      <c r="W364" s="2"/>
      <c r="Y364" s="2"/>
      <c r="AA364" s="2"/>
      <c r="BU364" s="58"/>
      <c r="CJ364" s="113"/>
      <c r="CK364" s="122"/>
    </row>
    <row r="365" spans="17:89" ht="12.75">
      <c r="Q365" s="2"/>
      <c r="S365" s="2"/>
      <c r="U365" s="2"/>
      <c r="W365" s="2"/>
      <c r="Y365" s="2"/>
      <c r="AA365" s="2"/>
      <c r="BU365" s="58"/>
      <c r="CJ365" s="113"/>
      <c r="CK365" s="122"/>
    </row>
    <row r="366" spans="17:89" ht="12.75">
      <c r="Q366" s="2"/>
      <c r="S366" s="2"/>
      <c r="U366" s="2"/>
      <c r="W366" s="2"/>
      <c r="Y366" s="2"/>
      <c r="AA366" s="2"/>
      <c r="BU366" s="58"/>
      <c r="CJ366" s="113"/>
      <c r="CK366" s="122"/>
    </row>
    <row r="367" spans="17:89" ht="12.75">
      <c r="Q367" s="2"/>
      <c r="S367" s="2"/>
      <c r="U367" s="2"/>
      <c r="W367" s="2"/>
      <c r="Y367" s="2"/>
      <c r="AA367" s="2"/>
      <c r="BU367" s="58"/>
      <c r="CJ367" s="113"/>
      <c r="CK367" s="122"/>
    </row>
    <row r="368" spans="17:89" ht="12.75">
      <c r="Q368" s="2"/>
      <c r="S368" s="2"/>
      <c r="U368" s="2"/>
      <c r="W368" s="2"/>
      <c r="Y368" s="2"/>
      <c r="AA368" s="2"/>
      <c r="BU368" s="58"/>
      <c r="CJ368" s="113"/>
      <c r="CK368" s="122"/>
    </row>
    <row r="369" spans="17:89" ht="12.75">
      <c r="Q369" s="2"/>
      <c r="S369" s="2"/>
      <c r="U369" s="2"/>
      <c r="W369" s="2"/>
      <c r="Y369" s="2"/>
      <c r="AA369" s="2"/>
      <c r="BU369" s="58"/>
      <c r="CJ369" s="113"/>
      <c r="CK369" s="122"/>
    </row>
    <row r="370" spans="17:89" ht="12.75">
      <c r="Q370" s="2"/>
      <c r="S370" s="2"/>
      <c r="U370" s="2"/>
      <c r="W370" s="2"/>
      <c r="Y370" s="2"/>
      <c r="AA370" s="2"/>
      <c r="BU370" s="58"/>
      <c r="CJ370" s="113"/>
      <c r="CK370" s="122"/>
    </row>
    <row r="371" spans="17:89" ht="12.75">
      <c r="Q371" s="2"/>
      <c r="S371" s="2"/>
      <c r="U371" s="2"/>
      <c r="W371" s="2"/>
      <c r="Y371" s="2"/>
      <c r="AA371" s="2"/>
      <c r="BU371" s="58"/>
      <c r="CJ371" s="113"/>
      <c r="CK371" s="122"/>
    </row>
    <row r="372" spans="17:89" ht="12.75">
      <c r="Q372" s="2"/>
      <c r="S372" s="2"/>
      <c r="U372" s="2"/>
      <c r="W372" s="2"/>
      <c r="Y372" s="2"/>
      <c r="AA372" s="2"/>
      <c r="BU372" s="58"/>
      <c r="CJ372" s="113"/>
      <c r="CK372" s="122"/>
    </row>
    <row r="373" spans="17:89" ht="12.75">
      <c r="Q373" s="2"/>
      <c r="S373" s="2"/>
      <c r="U373" s="2"/>
      <c r="W373" s="2"/>
      <c r="Y373" s="2"/>
      <c r="AA373" s="2"/>
      <c r="BU373" s="58"/>
      <c r="CJ373" s="113"/>
      <c r="CK373" s="122"/>
    </row>
    <row r="374" spans="17:89" ht="12.75">
      <c r="Q374" s="2"/>
      <c r="S374" s="2"/>
      <c r="U374" s="2"/>
      <c r="W374" s="2"/>
      <c r="Y374" s="2"/>
      <c r="AA374" s="2"/>
      <c r="BU374" s="58"/>
      <c r="CJ374" s="113"/>
      <c r="CK374" s="122"/>
    </row>
    <row r="375" spans="17:89" ht="12.75">
      <c r="Q375" s="2"/>
      <c r="S375" s="2"/>
      <c r="U375" s="2"/>
      <c r="W375" s="2"/>
      <c r="Y375" s="2"/>
      <c r="AA375" s="2"/>
      <c r="BU375" s="58"/>
      <c r="CJ375" s="113"/>
      <c r="CK375" s="122"/>
    </row>
    <row r="376" spans="17:89" ht="12.75">
      <c r="Q376" s="2"/>
      <c r="S376" s="2"/>
      <c r="U376" s="2"/>
      <c r="W376" s="2"/>
      <c r="Y376" s="2"/>
      <c r="AA376" s="2"/>
      <c r="BU376" s="58"/>
      <c r="CJ376" s="113"/>
      <c r="CK376" s="122"/>
    </row>
    <row r="377" spans="17:89" ht="12.75">
      <c r="Q377" s="2"/>
      <c r="S377" s="2"/>
      <c r="U377" s="2"/>
      <c r="W377" s="2"/>
      <c r="Y377" s="2"/>
      <c r="AA377" s="2"/>
      <c r="BU377" s="58"/>
      <c r="CJ377" s="113"/>
      <c r="CK377" s="122"/>
    </row>
    <row r="378" spans="17:89" ht="12.75">
      <c r="Q378" s="2"/>
      <c r="S378" s="2"/>
      <c r="U378" s="2"/>
      <c r="W378" s="2"/>
      <c r="Y378" s="2"/>
      <c r="AA378" s="2"/>
      <c r="BU378" s="58"/>
      <c r="CJ378" s="113"/>
      <c r="CK378" s="122"/>
    </row>
    <row r="379" spans="17:89" ht="12.75">
      <c r="Q379" s="2"/>
      <c r="S379" s="2"/>
      <c r="U379" s="2"/>
      <c r="W379" s="2"/>
      <c r="Y379" s="2"/>
      <c r="AA379" s="2"/>
      <c r="BU379" s="58"/>
      <c r="CJ379" s="113"/>
      <c r="CK379" s="122"/>
    </row>
    <row r="380" spans="17:89" ht="12.75">
      <c r="Q380" s="2"/>
      <c r="S380" s="2"/>
      <c r="U380" s="2"/>
      <c r="W380" s="2"/>
      <c r="Y380" s="2"/>
      <c r="AA380" s="2"/>
      <c r="BU380" s="58"/>
      <c r="CJ380" s="113"/>
      <c r="CK380" s="122"/>
    </row>
    <row r="381" spans="17:89" ht="12.75">
      <c r="Q381" s="2"/>
      <c r="S381" s="2"/>
      <c r="U381" s="2"/>
      <c r="W381" s="2"/>
      <c r="Y381" s="2"/>
      <c r="AA381" s="2"/>
      <c r="BU381" s="58"/>
      <c r="CJ381" s="113"/>
      <c r="CK381" s="122"/>
    </row>
    <row r="382" spans="17:89" ht="12.75">
      <c r="Q382" s="2"/>
      <c r="S382" s="2"/>
      <c r="U382" s="2"/>
      <c r="W382" s="2"/>
      <c r="Y382" s="2"/>
      <c r="AA382" s="2"/>
      <c r="BU382" s="58"/>
      <c r="CJ382" s="113"/>
      <c r="CK382" s="122"/>
    </row>
    <row r="383" spans="17:89" ht="12.75">
      <c r="Q383" s="2"/>
      <c r="S383" s="2"/>
      <c r="U383" s="2"/>
      <c r="W383" s="2"/>
      <c r="Y383" s="2"/>
      <c r="AA383" s="2"/>
      <c r="BU383" s="58"/>
      <c r="CJ383" s="113"/>
      <c r="CK383" s="122"/>
    </row>
    <row r="384" spans="17:89" ht="12.75">
      <c r="Q384" s="2"/>
      <c r="S384" s="2"/>
      <c r="U384" s="2"/>
      <c r="W384" s="2"/>
      <c r="Y384" s="2"/>
      <c r="AA384" s="2"/>
      <c r="BU384" s="58"/>
      <c r="CJ384" s="113"/>
      <c r="CK384" s="122"/>
    </row>
    <row r="385" spans="17:89" ht="12.75">
      <c r="Q385" s="2"/>
      <c r="S385" s="2"/>
      <c r="U385" s="2"/>
      <c r="W385" s="2"/>
      <c r="Y385" s="2"/>
      <c r="AA385" s="2"/>
      <c r="BU385" s="58"/>
      <c r="CJ385" s="113"/>
      <c r="CK385" s="122"/>
    </row>
    <row r="386" spans="17:89" ht="12.75">
      <c r="Q386" s="2"/>
      <c r="S386" s="2"/>
      <c r="U386" s="2"/>
      <c r="W386" s="2"/>
      <c r="Y386" s="2"/>
      <c r="AA386" s="2"/>
      <c r="BU386" s="58"/>
      <c r="CJ386" s="113"/>
      <c r="CK386" s="122"/>
    </row>
    <row r="387" spans="17:89" ht="12.75">
      <c r="Q387" s="2"/>
      <c r="S387" s="2"/>
      <c r="U387" s="2"/>
      <c r="W387" s="2"/>
      <c r="Y387" s="2"/>
      <c r="AA387" s="2"/>
      <c r="BU387" s="58"/>
      <c r="CJ387" s="113"/>
      <c r="CK387" s="122"/>
    </row>
    <row r="388" spans="17:89" ht="12.75">
      <c r="Q388" s="2"/>
      <c r="S388" s="2"/>
      <c r="U388" s="2"/>
      <c r="W388" s="2"/>
      <c r="Y388" s="2"/>
      <c r="AA388" s="2"/>
      <c r="BU388" s="58"/>
      <c r="CJ388" s="113"/>
      <c r="CK388" s="122"/>
    </row>
    <row r="389" spans="17:89" ht="12.75">
      <c r="Q389" s="2"/>
      <c r="S389" s="2"/>
      <c r="U389" s="2"/>
      <c r="W389" s="2"/>
      <c r="Y389" s="2"/>
      <c r="AA389" s="2"/>
      <c r="BU389" s="58"/>
      <c r="CJ389" s="113"/>
      <c r="CK389" s="122"/>
    </row>
    <row r="390" spans="17:89" ht="12.75">
      <c r="Q390" s="2"/>
      <c r="S390" s="2"/>
      <c r="U390" s="2"/>
      <c r="W390" s="2"/>
      <c r="Y390" s="2"/>
      <c r="AA390" s="2"/>
      <c r="BU390" s="58"/>
      <c r="CJ390" s="113"/>
      <c r="CK390" s="122"/>
    </row>
    <row r="391" spans="17:89" ht="12.75">
      <c r="Q391" s="2"/>
      <c r="S391" s="2"/>
      <c r="U391" s="2"/>
      <c r="W391" s="2"/>
      <c r="Y391" s="2"/>
      <c r="AA391" s="2"/>
      <c r="BU391" s="58"/>
      <c r="CJ391" s="113"/>
      <c r="CK391" s="122"/>
    </row>
    <row r="392" spans="17:89" ht="12.75">
      <c r="Q392" s="2"/>
      <c r="S392" s="2"/>
      <c r="U392" s="2"/>
      <c r="W392" s="2"/>
      <c r="Y392" s="2"/>
      <c r="AA392" s="2"/>
      <c r="BU392" s="58"/>
      <c r="CJ392" s="113"/>
      <c r="CK392" s="122"/>
    </row>
    <row r="393" spans="17:89" ht="12.75">
      <c r="Q393" s="2"/>
      <c r="S393" s="2"/>
      <c r="U393" s="2"/>
      <c r="W393" s="2"/>
      <c r="Y393" s="2"/>
      <c r="AA393" s="2"/>
      <c r="BU393" s="58"/>
      <c r="CJ393" s="113"/>
      <c r="CK393" s="122"/>
    </row>
    <row r="394" spans="17:89" ht="12.75">
      <c r="Q394" s="2"/>
      <c r="S394" s="2"/>
      <c r="U394" s="2"/>
      <c r="W394" s="2"/>
      <c r="Y394" s="2"/>
      <c r="AA394" s="2"/>
      <c r="BU394" s="58"/>
      <c r="CJ394" s="113"/>
      <c r="CK394" s="122"/>
    </row>
    <row r="395" spans="17:89" ht="12.75">
      <c r="Q395" s="2"/>
      <c r="S395" s="2"/>
      <c r="U395" s="2"/>
      <c r="W395" s="2"/>
      <c r="Y395" s="2"/>
      <c r="AA395" s="2"/>
      <c r="BU395" s="58"/>
      <c r="CJ395" s="113"/>
      <c r="CK395" s="122"/>
    </row>
    <row r="396" spans="17:89" ht="12.75">
      <c r="Q396" s="2"/>
      <c r="S396" s="2"/>
      <c r="U396" s="2"/>
      <c r="W396" s="2"/>
      <c r="Y396" s="2"/>
      <c r="AA396" s="2"/>
      <c r="BU396" s="58"/>
      <c r="CJ396" s="113"/>
      <c r="CK396" s="122"/>
    </row>
    <row r="397" spans="17:89" ht="12.75">
      <c r="Q397" s="2"/>
      <c r="S397" s="2"/>
      <c r="U397" s="2"/>
      <c r="W397" s="2"/>
      <c r="Y397" s="2"/>
      <c r="AA397" s="2"/>
      <c r="BU397" s="58"/>
      <c r="CJ397" s="113"/>
      <c r="CK397" s="122"/>
    </row>
    <row r="398" spans="17:89" ht="12.75">
      <c r="Q398" s="2"/>
      <c r="S398" s="2"/>
      <c r="U398" s="2"/>
      <c r="W398" s="2"/>
      <c r="Y398" s="2"/>
      <c r="AA398" s="2"/>
      <c r="BU398" s="58"/>
      <c r="CJ398" s="113"/>
      <c r="CK398" s="122"/>
    </row>
    <row r="399" spans="17:89" ht="12.75">
      <c r="Q399" s="2"/>
      <c r="S399" s="2"/>
      <c r="U399" s="2"/>
      <c r="W399" s="2"/>
      <c r="Y399" s="2"/>
      <c r="AA399" s="2"/>
      <c r="BU399" s="58"/>
      <c r="CJ399" s="113"/>
      <c r="CK399" s="122"/>
    </row>
    <row r="400" spans="17:89" ht="12.75">
      <c r="Q400" s="2"/>
      <c r="S400" s="2"/>
      <c r="U400" s="2"/>
      <c r="W400" s="2"/>
      <c r="Y400" s="2"/>
      <c r="AA400" s="2"/>
      <c r="BU400" s="58"/>
      <c r="CJ400" s="113"/>
      <c r="CK400" s="122"/>
    </row>
    <row r="401" spans="17:89" ht="12.75">
      <c r="Q401" s="2"/>
      <c r="S401" s="2"/>
      <c r="U401" s="2"/>
      <c r="W401" s="2"/>
      <c r="Y401" s="2"/>
      <c r="AA401" s="2"/>
      <c r="BU401" s="58"/>
      <c r="CJ401" s="113"/>
      <c r="CK401" s="122"/>
    </row>
    <row r="402" spans="17:89" ht="12.75">
      <c r="Q402" s="2"/>
      <c r="S402" s="2"/>
      <c r="U402" s="2"/>
      <c r="W402" s="2"/>
      <c r="Y402" s="2"/>
      <c r="AA402" s="2"/>
      <c r="BU402" s="58"/>
      <c r="CJ402" s="113"/>
      <c r="CK402" s="122"/>
    </row>
    <row r="403" spans="17:89" ht="12.75">
      <c r="Q403" s="2"/>
      <c r="S403" s="2"/>
      <c r="U403" s="2"/>
      <c r="W403" s="2"/>
      <c r="Y403" s="2"/>
      <c r="AA403" s="2"/>
      <c r="BU403" s="58"/>
      <c r="CJ403" s="113"/>
      <c r="CK403" s="122"/>
    </row>
    <row r="404" spans="17:89" ht="12.75">
      <c r="Q404" s="2"/>
      <c r="S404" s="2"/>
      <c r="U404" s="2"/>
      <c r="W404" s="2"/>
      <c r="Y404" s="2"/>
      <c r="AA404" s="2"/>
      <c r="BU404" s="58"/>
      <c r="CJ404" s="113"/>
      <c r="CK404" s="122"/>
    </row>
    <row r="405" spans="17:89" ht="12.75">
      <c r="Q405" s="2"/>
      <c r="S405" s="2"/>
      <c r="U405" s="2"/>
      <c r="W405" s="2"/>
      <c r="Y405" s="2"/>
      <c r="AA405" s="2"/>
      <c r="BU405" s="58"/>
      <c r="CJ405" s="113"/>
      <c r="CK405" s="122"/>
    </row>
    <row r="406" spans="17:89" ht="12.75">
      <c r="Q406" s="2"/>
      <c r="S406" s="2"/>
      <c r="U406" s="2"/>
      <c r="W406" s="2"/>
      <c r="Y406" s="2"/>
      <c r="AA406" s="2"/>
      <c r="BU406" s="58"/>
      <c r="CJ406" s="113"/>
      <c r="CK406" s="122"/>
    </row>
    <row r="407" spans="17:89" ht="12.75">
      <c r="Q407" s="2"/>
      <c r="S407" s="2"/>
      <c r="U407" s="2"/>
      <c r="W407" s="2"/>
      <c r="Y407" s="2"/>
      <c r="AA407" s="2"/>
      <c r="BU407" s="58"/>
      <c r="CJ407" s="113"/>
      <c r="CK407" s="122"/>
    </row>
    <row r="408" spans="17:89" ht="12.75">
      <c r="Q408" s="2"/>
      <c r="S408" s="2"/>
      <c r="U408" s="2"/>
      <c r="W408" s="2"/>
      <c r="Y408" s="2"/>
      <c r="AA408" s="2"/>
      <c r="BU408" s="58"/>
      <c r="CJ408" s="113"/>
      <c r="CK408" s="122"/>
    </row>
    <row r="409" spans="17:89" ht="12.75">
      <c r="Q409" s="2"/>
      <c r="S409" s="2"/>
      <c r="U409" s="2"/>
      <c r="W409" s="2"/>
      <c r="Y409" s="2"/>
      <c r="AA409" s="2"/>
      <c r="BU409" s="58"/>
      <c r="CJ409" s="113"/>
      <c r="CK409" s="122"/>
    </row>
    <row r="410" spans="17:89" ht="12.75">
      <c r="Q410" s="2"/>
      <c r="S410" s="2"/>
      <c r="U410" s="2"/>
      <c r="W410" s="2"/>
      <c r="Y410" s="2"/>
      <c r="AA410" s="2"/>
      <c r="BU410" s="58"/>
      <c r="CJ410" s="113"/>
      <c r="CK410" s="122"/>
    </row>
    <row r="411" spans="17:89" ht="12.75">
      <c r="Q411" s="2"/>
      <c r="S411" s="2"/>
      <c r="U411" s="2"/>
      <c r="W411" s="2"/>
      <c r="Y411" s="2"/>
      <c r="AA411" s="2"/>
      <c r="BU411" s="58"/>
      <c r="CJ411" s="113"/>
      <c r="CK411" s="122"/>
    </row>
    <row r="412" spans="17:89" ht="12.75">
      <c r="Q412" s="2"/>
      <c r="S412" s="2"/>
      <c r="U412" s="2"/>
      <c r="W412" s="2"/>
      <c r="Y412" s="2"/>
      <c r="AA412" s="2"/>
      <c r="BU412" s="58"/>
      <c r="CJ412" s="113"/>
      <c r="CK412" s="122"/>
    </row>
    <row r="413" spans="17:89" ht="12.75">
      <c r="Q413" s="2"/>
      <c r="S413" s="2"/>
      <c r="U413" s="2"/>
      <c r="W413" s="2"/>
      <c r="Y413" s="2"/>
      <c r="AA413" s="2"/>
      <c r="BU413" s="58"/>
      <c r="CJ413" s="113"/>
      <c r="CK413" s="122"/>
    </row>
    <row r="414" spans="17:89" ht="12.75">
      <c r="Q414" s="2"/>
      <c r="S414" s="2"/>
      <c r="U414" s="2"/>
      <c r="W414" s="2"/>
      <c r="Y414" s="2"/>
      <c r="AA414" s="2"/>
      <c r="BU414" s="58"/>
      <c r="CJ414" s="113"/>
      <c r="CK414" s="122"/>
    </row>
    <row r="415" spans="17:89" ht="12.75">
      <c r="Q415" s="2"/>
      <c r="S415" s="2"/>
      <c r="U415" s="2"/>
      <c r="W415" s="2"/>
      <c r="Y415" s="2"/>
      <c r="AA415" s="2"/>
      <c r="BU415" s="58"/>
      <c r="CJ415" s="113"/>
      <c r="CK415" s="122"/>
    </row>
    <row r="416" spans="17:89" ht="12.75">
      <c r="Q416" s="2"/>
      <c r="S416" s="2"/>
      <c r="U416" s="2"/>
      <c r="W416" s="2"/>
      <c r="Y416" s="2"/>
      <c r="AA416" s="2"/>
      <c r="BU416" s="58"/>
      <c r="CJ416" s="113"/>
      <c r="CK416" s="122"/>
    </row>
    <row r="417" spans="17:89" ht="12.75">
      <c r="Q417" s="2"/>
      <c r="S417" s="2"/>
      <c r="U417" s="2"/>
      <c r="W417" s="2"/>
      <c r="Y417" s="2"/>
      <c r="AA417" s="2"/>
      <c r="BU417" s="58"/>
      <c r="CJ417" s="113"/>
      <c r="CK417" s="122"/>
    </row>
    <row r="418" spans="17:89" ht="12.75">
      <c r="Q418" s="2"/>
      <c r="S418" s="2"/>
      <c r="U418" s="2"/>
      <c r="W418" s="2"/>
      <c r="Y418" s="2"/>
      <c r="AA418" s="2"/>
      <c r="BU418" s="58"/>
      <c r="CJ418" s="113"/>
      <c r="CK418" s="122"/>
    </row>
    <row r="419" spans="17:89" ht="12.75">
      <c r="Q419" s="2"/>
      <c r="S419" s="2"/>
      <c r="U419" s="2"/>
      <c r="W419" s="2"/>
      <c r="Y419" s="2"/>
      <c r="AA419" s="2"/>
      <c r="BU419" s="58"/>
      <c r="CJ419" s="113"/>
      <c r="CK419" s="122"/>
    </row>
    <row r="420" spans="17:89" ht="12.75">
      <c r="Q420" s="2"/>
      <c r="S420" s="2"/>
      <c r="U420" s="2"/>
      <c r="W420" s="2"/>
      <c r="Y420" s="2"/>
      <c r="AA420" s="2"/>
      <c r="BU420" s="58"/>
      <c r="CJ420" s="113"/>
      <c r="CK420" s="122"/>
    </row>
    <row r="421" spans="17:89" ht="12.75">
      <c r="Q421" s="2"/>
      <c r="S421" s="2"/>
      <c r="U421" s="2"/>
      <c r="W421" s="2"/>
      <c r="Y421" s="2"/>
      <c r="AA421" s="2"/>
      <c r="BU421" s="58"/>
      <c r="CJ421" s="113"/>
      <c r="CK421" s="122"/>
    </row>
    <row r="422" spans="17:89" ht="12.75">
      <c r="Q422" s="2"/>
      <c r="S422" s="2"/>
      <c r="U422" s="2"/>
      <c r="W422" s="2"/>
      <c r="Y422" s="2"/>
      <c r="AA422" s="2"/>
      <c r="BU422" s="58"/>
      <c r="CJ422" s="113"/>
      <c r="CK422" s="122"/>
    </row>
    <row r="423" spans="17:89" ht="12.75">
      <c r="Q423" s="2"/>
      <c r="S423" s="2"/>
      <c r="U423" s="2"/>
      <c r="W423" s="2"/>
      <c r="Y423" s="2"/>
      <c r="AA423" s="2"/>
      <c r="BU423" s="58"/>
      <c r="CJ423" s="113"/>
      <c r="CK423" s="122"/>
    </row>
    <row r="424" spans="17:89" ht="12.75">
      <c r="Q424" s="2"/>
      <c r="S424" s="2"/>
      <c r="U424" s="2"/>
      <c r="W424" s="2"/>
      <c r="Y424" s="2"/>
      <c r="AA424" s="2"/>
      <c r="BU424" s="58"/>
      <c r="CJ424" s="113"/>
      <c r="CK424" s="122"/>
    </row>
    <row r="425" spans="17:89" ht="12.75">
      <c r="Q425" s="2"/>
      <c r="S425" s="2"/>
      <c r="U425" s="2"/>
      <c r="W425" s="2"/>
      <c r="Y425" s="2"/>
      <c r="AA425" s="2"/>
      <c r="BU425" s="58"/>
      <c r="CJ425" s="113"/>
      <c r="CK425" s="122"/>
    </row>
    <row r="426" spans="17:89" ht="12.75">
      <c r="Q426" s="2"/>
      <c r="S426" s="2"/>
      <c r="U426" s="2"/>
      <c r="W426" s="2"/>
      <c r="Y426" s="2"/>
      <c r="AA426" s="2"/>
      <c r="BU426" s="58"/>
      <c r="CJ426" s="113"/>
      <c r="CK426" s="122"/>
    </row>
    <row r="427" spans="17:89" ht="12.75">
      <c r="Q427" s="2"/>
      <c r="S427" s="2"/>
      <c r="U427" s="2"/>
      <c r="W427" s="2"/>
      <c r="Y427" s="2"/>
      <c r="AA427" s="2"/>
      <c r="BU427" s="58"/>
      <c r="CJ427" s="113"/>
      <c r="CK427" s="122"/>
    </row>
    <row r="428" spans="17:89" ht="12.75">
      <c r="Q428" s="2"/>
      <c r="S428" s="2"/>
      <c r="U428" s="2"/>
      <c r="W428" s="2"/>
      <c r="Y428" s="2"/>
      <c r="AA428" s="2"/>
      <c r="BU428" s="58"/>
      <c r="CJ428" s="113"/>
      <c r="CK428" s="122"/>
    </row>
    <row r="429" spans="17:89" ht="12.75">
      <c r="Q429" s="2"/>
      <c r="S429" s="2"/>
      <c r="U429" s="2"/>
      <c r="W429" s="2"/>
      <c r="Y429" s="2"/>
      <c r="AA429" s="2"/>
      <c r="BU429" s="58"/>
      <c r="CJ429" s="113"/>
      <c r="CK429" s="122"/>
    </row>
    <row r="430" spans="17:89" ht="12.75">
      <c r="Q430" s="2"/>
      <c r="S430" s="2"/>
      <c r="U430" s="2"/>
      <c r="W430" s="2"/>
      <c r="Y430" s="2"/>
      <c r="AA430" s="2"/>
      <c r="BU430" s="58"/>
      <c r="CJ430" s="113"/>
      <c r="CK430" s="122"/>
    </row>
    <row r="431" spans="17:89" ht="12.75">
      <c r="Q431" s="2"/>
      <c r="S431" s="2"/>
      <c r="U431" s="2"/>
      <c r="W431" s="2"/>
      <c r="Y431" s="2"/>
      <c r="AA431" s="2"/>
      <c r="BU431" s="58"/>
      <c r="CJ431" s="113"/>
      <c r="CK431" s="122"/>
    </row>
    <row r="432" spans="17:89" ht="12.75">
      <c r="Q432" s="2"/>
      <c r="S432" s="2"/>
      <c r="U432" s="2"/>
      <c r="W432" s="2"/>
      <c r="Y432" s="2"/>
      <c r="AA432" s="2"/>
      <c r="BU432" s="58"/>
      <c r="CJ432" s="113"/>
      <c r="CK432" s="122"/>
    </row>
    <row r="433" spans="17:89" ht="12.75">
      <c r="Q433" s="2"/>
      <c r="S433" s="2"/>
      <c r="U433" s="2"/>
      <c r="W433" s="2"/>
      <c r="Y433" s="2"/>
      <c r="AA433" s="2"/>
      <c r="BU433" s="58"/>
      <c r="CJ433" s="113"/>
      <c r="CK433" s="122"/>
    </row>
    <row r="434" spans="17:89" ht="12.75">
      <c r="Q434" s="2"/>
      <c r="S434" s="2"/>
      <c r="U434" s="2"/>
      <c r="W434" s="2"/>
      <c r="Y434" s="2"/>
      <c r="AA434" s="2"/>
      <c r="BU434" s="58"/>
      <c r="CJ434" s="113"/>
      <c r="CK434" s="122"/>
    </row>
    <row r="435" spans="17:89" ht="12.75">
      <c r="Q435" s="2"/>
      <c r="S435" s="2"/>
      <c r="U435" s="2"/>
      <c r="W435" s="2"/>
      <c r="Y435" s="2"/>
      <c r="AA435" s="2"/>
      <c r="BU435" s="58"/>
      <c r="CJ435" s="113"/>
      <c r="CK435" s="122"/>
    </row>
    <row r="436" spans="17:89" ht="12.75">
      <c r="Q436" s="2"/>
      <c r="S436" s="2"/>
      <c r="U436" s="2"/>
      <c r="W436" s="2"/>
      <c r="Y436" s="2"/>
      <c r="AA436" s="2"/>
      <c r="BU436" s="58"/>
      <c r="CJ436" s="113"/>
      <c r="CK436" s="122"/>
    </row>
    <row r="437" spans="17:89" ht="12.75">
      <c r="Q437" s="2"/>
      <c r="S437" s="2"/>
      <c r="U437" s="2"/>
      <c r="W437" s="2"/>
      <c r="Y437" s="2"/>
      <c r="AA437" s="2"/>
      <c r="BU437" s="58"/>
      <c r="CJ437" s="113"/>
      <c r="CK437" s="122"/>
    </row>
    <row r="438" spans="17:89" ht="12.75">
      <c r="Q438" s="2"/>
      <c r="S438" s="2"/>
      <c r="U438" s="2"/>
      <c r="W438" s="2"/>
      <c r="Y438" s="2"/>
      <c r="AA438" s="2"/>
      <c r="BU438" s="58"/>
      <c r="CJ438" s="113"/>
      <c r="CK438" s="122"/>
    </row>
    <row r="439" spans="17:89" ht="12.75">
      <c r="Q439" s="2"/>
      <c r="S439" s="2"/>
      <c r="U439" s="2"/>
      <c r="W439" s="2"/>
      <c r="Y439" s="2"/>
      <c r="AA439" s="2"/>
      <c r="BU439" s="58"/>
      <c r="CJ439" s="113"/>
      <c r="CK439" s="122"/>
    </row>
    <row r="440" spans="17:89" ht="12.75">
      <c r="Q440" s="2"/>
      <c r="S440" s="2"/>
      <c r="U440" s="2"/>
      <c r="W440" s="2"/>
      <c r="Y440" s="2"/>
      <c r="AA440" s="2"/>
      <c r="BU440" s="58"/>
      <c r="CJ440" s="113"/>
      <c r="CK440" s="122"/>
    </row>
    <row r="441" spans="17:89" ht="12.75">
      <c r="Q441" s="2"/>
      <c r="S441" s="2"/>
      <c r="U441" s="2"/>
      <c r="W441" s="2"/>
      <c r="Y441" s="2"/>
      <c r="AA441" s="2"/>
      <c r="BU441" s="58"/>
      <c r="CJ441" s="113"/>
      <c r="CK441" s="122"/>
    </row>
    <row r="442" spans="17:89" ht="12.75">
      <c r="Q442" s="2"/>
      <c r="S442" s="2"/>
      <c r="U442" s="2"/>
      <c r="W442" s="2"/>
      <c r="Y442" s="2"/>
      <c r="AA442" s="2"/>
      <c r="BU442" s="58"/>
      <c r="CJ442" s="113"/>
      <c r="CK442" s="122"/>
    </row>
    <row r="443" spans="17:89" ht="12.75">
      <c r="Q443" s="2"/>
      <c r="S443" s="2"/>
      <c r="U443" s="2"/>
      <c r="W443" s="2"/>
      <c r="Y443" s="2"/>
      <c r="AA443" s="2"/>
      <c r="BU443" s="58"/>
      <c r="CJ443" s="113"/>
      <c r="CK443" s="122"/>
    </row>
    <row r="444" spans="17:89" ht="12.75">
      <c r="Q444" s="2"/>
      <c r="S444" s="2"/>
      <c r="U444" s="2"/>
      <c r="W444" s="2"/>
      <c r="Y444" s="2"/>
      <c r="AA444" s="2"/>
      <c r="BU444" s="58"/>
      <c r="CJ444" s="113"/>
      <c r="CK444" s="122"/>
    </row>
    <row r="445" spans="17:89" ht="12.75">
      <c r="Q445" s="2"/>
      <c r="S445" s="2"/>
      <c r="U445" s="2"/>
      <c r="W445" s="2"/>
      <c r="Y445" s="2"/>
      <c r="AA445" s="2"/>
      <c r="BU445" s="58"/>
      <c r="CJ445" s="113"/>
      <c r="CK445" s="122"/>
    </row>
    <row r="446" spans="17:89" ht="12.75">
      <c r="Q446" s="2"/>
      <c r="S446" s="2"/>
      <c r="U446" s="2"/>
      <c r="W446" s="2"/>
      <c r="Y446" s="2"/>
      <c r="AA446" s="2"/>
      <c r="BU446" s="58"/>
      <c r="CJ446" s="113"/>
      <c r="CK446" s="122"/>
    </row>
    <row r="447" spans="17:89" ht="12.75">
      <c r="Q447" s="2"/>
      <c r="S447" s="2"/>
      <c r="U447" s="2"/>
      <c r="W447" s="2"/>
      <c r="Y447" s="2"/>
      <c r="AA447" s="2"/>
      <c r="BU447" s="58"/>
      <c r="CJ447" s="113"/>
      <c r="CK447" s="122"/>
    </row>
    <row r="448" spans="17:89" ht="12.75">
      <c r="Q448" s="2"/>
      <c r="S448" s="2"/>
      <c r="U448" s="2"/>
      <c r="W448" s="2"/>
      <c r="Y448" s="2"/>
      <c r="AA448" s="2"/>
      <c r="BU448" s="58"/>
      <c r="CJ448" s="113"/>
      <c r="CK448" s="122"/>
    </row>
    <row r="449" spans="17:89" ht="12.75">
      <c r="Q449" s="2"/>
      <c r="S449" s="2"/>
      <c r="U449" s="2"/>
      <c r="W449" s="2"/>
      <c r="Y449" s="2"/>
      <c r="AA449" s="2"/>
      <c r="BU449" s="58"/>
      <c r="CJ449" s="113"/>
      <c r="CK449" s="122"/>
    </row>
    <row r="450" spans="17:89" ht="12.75">
      <c r="Q450" s="2"/>
      <c r="S450" s="2"/>
      <c r="U450" s="2"/>
      <c r="W450" s="2"/>
      <c r="Y450" s="2"/>
      <c r="AA450" s="2"/>
      <c r="BU450" s="58"/>
      <c r="CJ450" s="113"/>
      <c r="CK450" s="122"/>
    </row>
    <row r="451" spans="17:89" ht="12.75">
      <c r="Q451" s="2"/>
      <c r="S451" s="2"/>
      <c r="U451" s="2"/>
      <c r="W451" s="2"/>
      <c r="Y451" s="2"/>
      <c r="AA451" s="2"/>
      <c r="BU451" s="58"/>
      <c r="CJ451" s="113"/>
      <c r="CK451" s="122"/>
    </row>
    <row r="452" spans="17:89" ht="12.75">
      <c r="Q452" s="2"/>
      <c r="S452" s="2"/>
      <c r="U452" s="2"/>
      <c r="W452" s="2"/>
      <c r="Y452" s="2"/>
      <c r="AA452" s="2"/>
      <c r="BU452" s="58"/>
      <c r="CJ452" s="113"/>
      <c r="CK452" s="122"/>
    </row>
    <row r="453" spans="17:89" ht="12.75">
      <c r="Q453" s="2"/>
      <c r="S453" s="2"/>
      <c r="U453" s="2"/>
      <c r="W453" s="2"/>
      <c r="Y453" s="2"/>
      <c r="AA453" s="2"/>
      <c r="BU453" s="58"/>
      <c r="CJ453" s="113"/>
      <c r="CK453" s="122"/>
    </row>
    <row r="454" spans="17:89" ht="12.75">
      <c r="Q454" s="2"/>
      <c r="S454" s="2"/>
      <c r="U454" s="2"/>
      <c r="W454" s="2"/>
      <c r="Y454" s="2"/>
      <c r="AA454" s="2"/>
      <c r="BU454" s="58"/>
      <c r="CJ454" s="113"/>
      <c r="CK454" s="122"/>
    </row>
    <row r="455" spans="17:89" ht="12.75">
      <c r="Q455" s="2"/>
      <c r="S455" s="2"/>
      <c r="U455" s="2"/>
      <c r="W455" s="2"/>
      <c r="Y455" s="2"/>
      <c r="AA455" s="2"/>
      <c r="BU455" s="58"/>
      <c r="CJ455" s="113"/>
      <c r="CK455" s="122"/>
    </row>
    <row r="456" spans="17:89" ht="12.75">
      <c r="Q456" s="2"/>
      <c r="S456" s="2"/>
      <c r="U456" s="2"/>
      <c r="W456" s="2"/>
      <c r="Y456" s="2"/>
      <c r="AA456" s="2"/>
      <c r="BU456" s="58"/>
      <c r="CJ456" s="113"/>
      <c r="CK456" s="122"/>
    </row>
    <row r="457" spans="17:89" ht="12.75">
      <c r="Q457" s="2"/>
      <c r="S457" s="2"/>
      <c r="U457" s="2"/>
      <c r="W457" s="2"/>
      <c r="Y457" s="2"/>
      <c r="AA457" s="2"/>
      <c r="BU457" s="58"/>
      <c r="CJ457" s="113"/>
      <c r="CK457" s="122"/>
    </row>
    <row r="458" spans="17:89" ht="12.75">
      <c r="Q458" s="2"/>
      <c r="S458" s="2"/>
      <c r="U458" s="2"/>
      <c r="W458" s="2"/>
      <c r="Y458" s="2"/>
      <c r="AA458" s="2"/>
      <c r="BU458" s="58"/>
      <c r="CJ458" s="113"/>
      <c r="CK458" s="122"/>
    </row>
    <row r="459" spans="17:89" ht="12.75">
      <c r="Q459" s="2"/>
      <c r="S459" s="2"/>
      <c r="U459" s="2"/>
      <c r="W459" s="2"/>
      <c r="Y459" s="2"/>
      <c r="AA459" s="2"/>
      <c r="BU459" s="58"/>
      <c r="CJ459" s="113"/>
      <c r="CK459" s="122"/>
    </row>
    <row r="460" spans="17:89" ht="12.75">
      <c r="Q460" s="2"/>
      <c r="S460" s="2"/>
      <c r="U460" s="2"/>
      <c r="W460" s="2"/>
      <c r="Y460" s="2"/>
      <c r="AA460" s="2"/>
      <c r="BU460" s="58"/>
      <c r="CJ460" s="113"/>
      <c r="CK460" s="122"/>
    </row>
    <row r="461" spans="17:89" ht="12.75">
      <c r="Q461" s="2"/>
      <c r="S461" s="2"/>
      <c r="U461" s="2"/>
      <c r="W461" s="2"/>
      <c r="Y461" s="2"/>
      <c r="AA461" s="2"/>
      <c r="BU461" s="58"/>
      <c r="CJ461" s="113"/>
      <c r="CK461" s="122"/>
    </row>
    <row r="462" spans="17:89" ht="12.75">
      <c r="Q462" s="2"/>
      <c r="S462" s="2"/>
      <c r="U462" s="2"/>
      <c r="W462" s="2"/>
      <c r="Y462" s="2"/>
      <c r="AA462" s="2"/>
      <c r="BU462" s="58"/>
      <c r="CJ462" s="113"/>
      <c r="CK462" s="122"/>
    </row>
    <row r="463" spans="17:89" ht="12.75">
      <c r="Q463" s="2"/>
      <c r="S463" s="2"/>
      <c r="U463" s="2"/>
      <c r="W463" s="2"/>
      <c r="Y463" s="2"/>
      <c r="AA463" s="2"/>
      <c r="BU463" s="58"/>
      <c r="CJ463" s="113"/>
      <c r="CK463" s="122"/>
    </row>
    <row r="464" spans="17:89" ht="12.75">
      <c r="Q464" s="2"/>
      <c r="S464" s="2"/>
      <c r="U464" s="2"/>
      <c r="W464" s="2"/>
      <c r="Y464" s="2"/>
      <c r="AA464" s="2"/>
      <c r="BU464" s="58"/>
      <c r="CJ464" s="113"/>
      <c r="CK464" s="122"/>
    </row>
    <row r="465" spans="17:89" ht="12.75">
      <c r="Q465" s="2"/>
      <c r="S465" s="2"/>
      <c r="U465" s="2"/>
      <c r="W465" s="2"/>
      <c r="Y465" s="2"/>
      <c r="AA465" s="2"/>
      <c r="BU465" s="58"/>
      <c r="CJ465" s="113"/>
      <c r="CK465" s="122"/>
    </row>
    <row r="466" spans="17:89" ht="12.75">
      <c r="Q466" s="2"/>
      <c r="S466" s="2"/>
      <c r="U466" s="2"/>
      <c r="W466" s="2"/>
      <c r="Y466" s="2"/>
      <c r="AA466" s="2"/>
      <c r="BU466" s="58"/>
      <c r="CJ466" s="113"/>
      <c r="CK466" s="122"/>
    </row>
    <row r="467" spans="17:89" ht="12.75">
      <c r="Q467" s="2"/>
      <c r="S467" s="2"/>
      <c r="U467" s="2"/>
      <c r="W467" s="2"/>
      <c r="Y467" s="2"/>
      <c r="AA467" s="2"/>
      <c r="BU467" s="58"/>
      <c r="CJ467" s="113"/>
      <c r="CK467" s="122"/>
    </row>
    <row r="468" spans="17:89" ht="12.75">
      <c r="Q468" s="2"/>
      <c r="S468" s="2"/>
      <c r="U468" s="2"/>
      <c r="W468" s="2"/>
      <c r="Y468" s="2"/>
      <c r="AA468" s="2"/>
      <c r="BU468" s="58"/>
      <c r="CJ468" s="113"/>
      <c r="CK468" s="122"/>
    </row>
    <row r="469" spans="17:89" ht="12.75">
      <c r="Q469" s="2"/>
      <c r="S469" s="2"/>
      <c r="U469" s="2"/>
      <c r="W469" s="2"/>
      <c r="Y469" s="2"/>
      <c r="AA469" s="2"/>
      <c r="BU469" s="58"/>
      <c r="CJ469" s="113"/>
      <c r="CK469" s="122"/>
    </row>
    <row r="470" spans="17:89" ht="12.75">
      <c r="Q470" s="2"/>
      <c r="S470" s="2"/>
      <c r="U470" s="2"/>
      <c r="W470" s="2"/>
      <c r="Y470" s="2"/>
      <c r="AA470" s="2"/>
      <c r="BU470" s="58"/>
      <c r="CJ470" s="113"/>
      <c r="CK470" s="122"/>
    </row>
    <row r="471" spans="17:89" ht="12.75">
      <c r="Q471" s="2"/>
      <c r="S471" s="2"/>
      <c r="U471" s="2"/>
      <c r="W471" s="2"/>
      <c r="Y471" s="2"/>
      <c r="AA471" s="2"/>
      <c r="BU471" s="58"/>
      <c r="CJ471" s="113"/>
      <c r="CK471" s="122"/>
    </row>
    <row r="472" spans="17:89" ht="12.75">
      <c r="Q472" s="2"/>
      <c r="S472" s="2"/>
      <c r="U472" s="2"/>
      <c r="W472" s="2"/>
      <c r="Y472" s="2"/>
      <c r="AA472" s="2"/>
      <c r="BU472" s="58"/>
      <c r="CJ472" s="113"/>
      <c r="CK472" s="122"/>
    </row>
    <row r="473" spans="17:89" ht="12.75">
      <c r="Q473" s="2"/>
      <c r="S473" s="2"/>
      <c r="U473" s="2"/>
      <c r="W473" s="2"/>
      <c r="Y473" s="2"/>
      <c r="AA473" s="2"/>
      <c r="BU473" s="58"/>
      <c r="CJ473" s="113"/>
      <c r="CK473" s="122"/>
    </row>
    <row r="474" spans="17:89" ht="12.75">
      <c r="Q474" s="2"/>
      <c r="S474" s="2"/>
      <c r="U474" s="2"/>
      <c r="W474" s="2"/>
      <c r="Y474" s="2"/>
      <c r="AA474" s="2"/>
      <c r="BU474" s="58"/>
      <c r="CJ474" s="113"/>
      <c r="CK474" s="122"/>
    </row>
    <row r="475" spans="17:89" ht="12.75">
      <c r="Q475" s="2"/>
      <c r="S475" s="2"/>
      <c r="U475" s="2"/>
      <c r="W475" s="2"/>
      <c r="Y475" s="2"/>
      <c r="AA475" s="2"/>
      <c r="BU475" s="58"/>
      <c r="CJ475" s="113"/>
      <c r="CK475" s="122"/>
    </row>
    <row r="476" spans="17:89" ht="12.75">
      <c r="Q476" s="2"/>
      <c r="S476" s="2"/>
      <c r="U476" s="2"/>
      <c r="W476" s="2"/>
      <c r="Y476" s="2"/>
      <c r="AA476" s="2"/>
      <c r="BU476" s="58"/>
      <c r="CJ476" s="113"/>
      <c r="CK476" s="122"/>
    </row>
    <row r="477" spans="17:89" ht="12.75">
      <c r="Q477" s="2"/>
      <c r="S477" s="2"/>
      <c r="U477" s="2"/>
      <c r="W477" s="2"/>
      <c r="Y477" s="2"/>
      <c r="AA477" s="2"/>
      <c r="BU477" s="58"/>
      <c r="CJ477" s="113"/>
      <c r="CK477" s="122"/>
    </row>
    <row r="478" spans="17:89" ht="12.75">
      <c r="Q478" s="2"/>
      <c r="S478" s="2"/>
      <c r="U478" s="2"/>
      <c r="W478" s="2"/>
      <c r="Y478" s="2"/>
      <c r="AA478" s="2"/>
      <c r="BU478" s="58"/>
      <c r="CJ478" s="113"/>
      <c r="CK478" s="122"/>
    </row>
    <row r="479" spans="17:89" ht="12.75">
      <c r="Q479" s="2"/>
      <c r="S479" s="2"/>
      <c r="U479" s="2"/>
      <c r="W479" s="2"/>
      <c r="Y479" s="2"/>
      <c r="AA479" s="2"/>
      <c r="BU479" s="58"/>
      <c r="CJ479" s="113"/>
      <c r="CK479" s="122"/>
    </row>
    <row r="480" spans="17:89" ht="12.75">
      <c r="Q480" s="2"/>
      <c r="S480" s="2"/>
      <c r="U480" s="2"/>
      <c r="W480" s="2"/>
      <c r="Y480" s="2"/>
      <c r="AA480" s="2"/>
      <c r="BU480" s="58"/>
      <c r="CJ480" s="113"/>
      <c r="CK480" s="122"/>
    </row>
    <row r="481" spans="17:89" ht="12.75">
      <c r="Q481" s="2"/>
      <c r="S481" s="2"/>
      <c r="U481" s="2"/>
      <c r="W481" s="2"/>
      <c r="Y481" s="2"/>
      <c r="AA481" s="2"/>
      <c r="BU481" s="58"/>
      <c r="CJ481" s="113"/>
      <c r="CK481" s="122"/>
    </row>
    <row r="482" spans="17:89" ht="12.75">
      <c r="Q482" s="2"/>
      <c r="S482" s="2"/>
      <c r="U482" s="2"/>
      <c r="W482" s="2"/>
      <c r="Y482" s="2"/>
      <c r="AA482" s="2"/>
      <c r="BU482" s="58"/>
      <c r="CJ482" s="113"/>
      <c r="CK482" s="122"/>
    </row>
    <row r="483" spans="17:89" ht="12.75">
      <c r="Q483" s="2"/>
      <c r="S483" s="2"/>
      <c r="U483" s="2"/>
      <c r="W483" s="2"/>
      <c r="Y483" s="2"/>
      <c r="AA483" s="2"/>
      <c r="BU483" s="58"/>
      <c r="CJ483" s="113"/>
      <c r="CK483" s="122"/>
    </row>
    <row r="484" spans="17:89" ht="12.75">
      <c r="Q484" s="2"/>
      <c r="S484" s="2"/>
      <c r="U484" s="2"/>
      <c r="W484" s="2"/>
      <c r="Y484" s="2"/>
      <c r="AA484" s="2"/>
      <c r="BU484" s="58"/>
      <c r="CJ484" s="113"/>
      <c r="CK484" s="122"/>
    </row>
    <row r="485" spans="17:89" ht="12.75">
      <c r="Q485" s="2"/>
      <c r="S485" s="2"/>
      <c r="U485" s="2"/>
      <c r="W485" s="2"/>
      <c r="Y485" s="2"/>
      <c r="AA485" s="2"/>
      <c r="BU485" s="58"/>
      <c r="CJ485" s="113"/>
      <c r="CK485" s="122"/>
    </row>
    <row r="486" spans="17:89" ht="12.75">
      <c r="Q486" s="2"/>
      <c r="S486" s="2"/>
      <c r="U486" s="2"/>
      <c r="W486" s="2"/>
      <c r="Y486" s="2"/>
      <c r="AA486" s="2"/>
      <c r="BU486" s="58"/>
      <c r="CJ486" s="113"/>
      <c r="CK486" s="122"/>
    </row>
    <row r="487" spans="17:89" ht="12.75">
      <c r="Q487" s="2"/>
      <c r="S487" s="2"/>
      <c r="U487" s="2"/>
      <c r="W487" s="2"/>
      <c r="Y487" s="2"/>
      <c r="AA487" s="2"/>
      <c r="BU487" s="58"/>
      <c r="CJ487" s="113"/>
      <c r="CK487" s="122"/>
    </row>
    <row r="488" spans="17:89" ht="12.75">
      <c r="Q488" s="2"/>
      <c r="S488" s="2"/>
      <c r="U488" s="2"/>
      <c r="W488" s="2"/>
      <c r="Y488" s="2"/>
      <c r="AA488" s="2"/>
      <c r="BU488" s="58"/>
      <c r="CJ488" s="113"/>
      <c r="CK488" s="122"/>
    </row>
    <row r="489" spans="17:89" ht="12.75">
      <c r="Q489" s="2"/>
      <c r="S489" s="2"/>
      <c r="U489" s="2"/>
      <c r="W489" s="2"/>
      <c r="Y489" s="2"/>
      <c r="AA489" s="2"/>
      <c r="BU489" s="58"/>
      <c r="CJ489" s="113"/>
      <c r="CK489" s="122"/>
    </row>
    <row r="490" spans="17:89" ht="12.75">
      <c r="Q490" s="2"/>
      <c r="S490" s="2"/>
      <c r="U490" s="2"/>
      <c r="W490" s="2"/>
      <c r="Y490" s="2"/>
      <c r="AA490" s="2"/>
      <c r="BU490" s="58"/>
      <c r="CJ490" s="113"/>
      <c r="CK490" s="122"/>
    </row>
    <row r="491" spans="17:89" ht="12.75">
      <c r="Q491" s="2"/>
      <c r="S491" s="2"/>
      <c r="U491" s="2"/>
      <c r="W491" s="2"/>
      <c r="Y491" s="2"/>
      <c r="AA491" s="2"/>
      <c r="BU491" s="58"/>
      <c r="CJ491" s="113"/>
      <c r="CK491" s="122"/>
    </row>
    <row r="492" spans="17:89" ht="12.75">
      <c r="Q492" s="2"/>
      <c r="S492" s="2"/>
      <c r="U492" s="2"/>
      <c r="W492" s="2"/>
      <c r="Y492" s="2"/>
      <c r="AA492" s="2"/>
      <c r="BU492" s="58"/>
      <c r="CJ492" s="113"/>
      <c r="CK492" s="122"/>
    </row>
    <row r="493" spans="17:89" ht="12.75">
      <c r="Q493" s="2"/>
      <c r="S493" s="2"/>
      <c r="U493" s="2"/>
      <c r="W493" s="2"/>
      <c r="Y493" s="2"/>
      <c r="AA493" s="2"/>
      <c r="BU493" s="58"/>
      <c r="CJ493" s="113"/>
      <c r="CK493" s="122"/>
    </row>
    <row r="494" spans="17:89" ht="12.75">
      <c r="Q494" s="2"/>
      <c r="S494" s="2"/>
      <c r="U494" s="2"/>
      <c r="W494" s="2"/>
      <c r="Y494" s="2"/>
      <c r="AA494" s="2"/>
      <c r="BU494" s="58"/>
      <c r="CJ494" s="113"/>
      <c r="CK494" s="122"/>
    </row>
    <row r="495" spans="17:89" ht="12.75">
      <c r="Q495" s="2"/>
      <c r="S495" s="2"/>
      <c r="U495" s="2"/>
      <c r="W495" s="2"/>
      <c r="Y495" s="2"/>
      <c r="AA495" s="2"/>
      <c r="BU495" s="58"/>
      <c r="CJ495" s="113"/>
      <c r="CK495" s="122"/>
    </row>
    <row r="496" spans="17:89" ht="12.75">
      <c r="Q496" s="2"/>
      <c r="S496" s="2"/>
      <c r="U496" s="2"/>
      <c r="W496" s="2"/>
      <c r="Y496" s="2"/>
      <c r="AA496" s="2"/>
      <c r="BU496" s="58"/>
      <c r="CJ496" s="113"/>
      <c r="CK496" s="122"/>
    </row>
    <row r="497" spans="17:89" ht="12.75">
      <c r="Q497" s="2"/>
      <c r="S497" s="2"/>
      <c r="U497" s="2"/>
      <c r="W497" s="2"/>
      <c r="Y497" s="2"/>
      <c r="AA497" s="2"/>
      <c r="BU497" s="58"/>
      <c r="CJ497" s="113"/>
      <c r="CK497" s="122"/>
    </row>
    <row r="498" spans="17:89" ht="12.75">
      <c r="Q498" s="2"/>
      <c r="S498" s="2"/>
      <c r="U498" s="2"/>
      <c r="W498" s="2"/>
      <c r="Y498" s="2"/>
      <c r="AA498" s="2"/>
      <c r="BU498" s="58"/>
      <c r="CJ498" s="113"/>
      <c r="CK498" s="122"/>
    </row>
    <row r="499" spans="17:89" ht="12.75">
      <c r="Q499" s="2"/>
      <c r="S499" s="2"/>
      <c r="U499" s="2"/>
      <c r="W499" s="2"/>
      <c r="Y499" s="2"/>
      <c r="AA499" s="2"/>
      <c r="BU499" s="58"/>
      <c r="CJ499" s="113"/>
      <c r="CK499" s="122"/>
    </row>
    <row r="500" spans="17:89" ht="12.75">
      <c r="Q500" s="2"/>
      <c r="S500" s="2"/>
      <c r="U500" s="2"/>
      <c r="W500" s="2"/>
      <c r="Y500" s="2"/>
      <c r="AA500" s="2"/>
      <c r="BU500" s="58"/>
      <c r="CJ500" s="113"/>
      <c r="CK500" s="122"/>
    </row>
    <row r="501" spans="17:89" ht="12.75">
      <c r="Q501" s="2"/>
      <c r="S501" s="2"/>
      <c r="U501" s="2"/>
      <c r="W501" s="2"/>
      <c r="Y501" s="2"/>
      <c r="AA501" s="2"/>
      <c r="BU501" s="58"/>
      <c r="CJ501" s="113"/>
      <c r="CK501" s="122"/>
    </row>
    <row r="502" spans="17:89" ht="12.75">
      <c r="Q502" s="2"/>
      <c r="S502" s="2"/>
      <c r="U502" s="2"/>
      <c r="W502" s="2"/>
      <c r="Y502" s="2"/>
      <c r="AA502" s="2"/>
      <c r="BU502" s="58"/>
      <c r="CJ502" s="113"/>
      <c r="CK502" s="122"/>
    </row>
    <row r="503" spans="17:89" ht="12.75">
      <c r="Q503" s="2"/>
      <c r="S503" s="2"/>
      <c r="U503" s="2"/>
      <c r="W503" s="2"/>
      <c r="Y503" s="2"/>
      <c r="AA503" s="2"/>
      <c r="BU503" s="58"/>
      <c r="CJ503" s="113"/>
      <c r="CK503" s="122"/>
    </row>
    <row r="504" spans="17:89" ht="12.75">
      <c r="Q504" s="2"/>
      <c r="S504" s="2"/>
      <c r="U504" s="2"/>
      <c r="W504" s="2"/>
      <c r="Y504" s="2"/>
      <c r="AA504" s="2"/>
      <c r="BU504" s="58"/>
      <c r="CJ504" s="113"/>
      <c r="CK504" s="122"/>
    </row>
    <row r="505" spans="17:89" ht="12.75">
      <c r="Q505" s="2"/>
      <c r="S505" s="2"/>
      <c r="U505" s="2"/>
      <c r="W505" s="2"/>
      <c r="Y505" s="2"/>
      <c r="AA505" s="2"/>
      <c r="BU505" s="58"/>
      <c r="CJ505" s="113"/>
      <c r="CK505" s="122"/>
    </row>
    <row r="506" spans="17:89" ht="12.75">
      <c r="Q506" s="2"/>
      <c r="S506" s="2"/>
      <c r="U506" s="2"/>
      <c r="W506" s="2"/>
      <c r="Y506" s="2"/>
      <c r="AA506" s="2"/>
      <c r="BU506" s="58"/>
      <c r="CJ506" s="113"/>
      <c r="CK506" s="122"/>
    </row>
    <row r="507" spans="17:89" ht="12.75">
      <c r="Q507" s="2"/>
      <c r="S507" s="2"/>
      <c r="U507" s="2"/>
      <c r="W507" s="2"/>
      <c r="Y507" s="2"/>
      <c r="AA507" s="2"/>
      <c r="BU507" s="58"/>
      <c r="CJ507" s="113"/>
      <c r="CK507" s="122"/>
    </row>
    <row r="508" spans="17:89" ht="12.75">
      <c r="Q508" s="2"/>
      <c r="S508" s="2"/>
      <c r="U508" s="2"/>
      <c r="W508" s="2"/>
      <c r="Y508" s="2"/>
      <c r="AA508" s="2"/>
      <c r="BU508" s="58"/>
      <c r="CJ508" s="113"/>
      <c r="CK508" s="122"/>
    </row>
    <row r="509" spans="17:89" ht="12.75">
      <c r="Q509" s="2"/>
      <c r="S509" s="2"/>
      <c r="U509" s="2"/>
      <c r="W509" s="2"/>
      <c r="Y509" s="2"/>
      <c r="AA509" s="2"/>
      <c r="BU509" s="58"/>
      <c r="CJ509" s="113"/>
      <c r="CK509" s="122"/>
    </row>
    <row r="510" spans="17:89" ht="12.75">
      <c r="Q510" s="2"/>
      <c r="S510" s="2"/>
      <c r="U510" s="2"/>
      <c r="W510" s="2"/>
      <c r="Y510" s="2"/>
      <c r="AA510" s="2"/>
      <c r="BU510" s="58"/>
      <c r="CJ510" s="113"/>
      <c r="CK510" s="122"/>
    </row>
    <row r="511" spans="17:89" ht="12.75">
      <c r="Q511" s="2"/>
      <c r="S511" s="2"/>
      <c r="U511" s="2"/>
      <c r="W511" s="2"/>
      <c r="Y511" s="2"/>
      <c r="AA511" s="2"/>
      <c r="BU511" s="58"/>
      <c r="CJ511" s="113"/>
      <c r="CK511" s="122"/>
    </row>
    <row r="512" spans="17:89" ht="12.75">
      <c r="Q512" s="2"/>
      <c r="S512" s="2"/>
      <c r="U512" s="2"/>
      <c r="W512" s="2"/>
      <c r="Y512" s="2"/>
      <c r="AA512" s="2"/>
      <c r="BU512" s="58"/>
      <c r="CJ512" s="113"/>
      <c r="CK512" s="122"/>
    </row>
    <row r="513" spans="17:89" ht="12.75">
      <c r="Q513" s="2"/>
      <c r="S513" s="2"/>
      <c r="U513" s="2"/>
      <c r="W513" s="2"/>
      <c r="Y513" s="2"/>
      <c r="AA513" s="2"/>
      <c r="BU513" s="58"/>
      <c r="CJ513" s="113"/>
      <c r="CK513" s="122"/>
    </row>
    <row r="514" spans="17:89" ht="12.75">
      <c r="Q514" s="2"/>
      <c r="S514" s="2"/>
      <c r="U514" s="2"/>
      <c r="W514" s="2"/>
      <c r="Y514" s="2"/>
      <c r="AA514" s="2"/>
      <c r="BU514" s="58"/>
      <c r="CJ514" s="113"/>
      <c r="CK514" s="122"/>
    </row>
    <row r="515" spans="17:89" ht="12.75">
      <c r="Q515" s="2"/>
      <c r="S515" s="2"/>
      <c r="U515" s="2"/>
      <c r="W515" s="2"/>
      <c r="Y515" s="2"/>
      <c r="AA515" s="2"/>
      <c r="BU515" s="58"/>
      <c r="CJ515" s="113"/>
      <c r="CK515" s="122"/>
    </row>
    <row r="516" spans="17:89" ht="12.75">
      <c r="Q516" s="2"/>
      <c r="S516" s="2"/>
      <c r="U516" s="2"/>
      <c r="W516" s="2"/>
      <c r="Y516" s="2"/>
      <c r="AA516" s="2"/>
      <c r="BU516" s="58"/>
      <c r="CJ516" s="113"/>
      <c r="CK516" s="122"/>
    </row>
    <row r="517" spans="17:89" ht="12.75">
      <c r="Q517" s="2"/>
      <c r="S517" s="2"/>
      <c r="U517" s="2"/>
      <c r="W517" s="2"/>
      <c r="Y517" s="2"/>
      <c r="AA517" s="2"/>
      <c r="BU517" s="58"/>
      <c r="CJ517" s="113"/>
      <c r="CK517" s="122"/>
    </row>
    <row r="518" spans="17:89" ht="12.75">
      <c r="Q518" s="2"/>
      <c r="S518" s="2"/>
      <c r="U518" s="2"/>
      <c r="W518" s="2"/>
      <c r="Y518" s="2"/>
      <c r="AA518" s="2"/>
      <c r="BU518" s="58"/>
      <c r="CJ518" s="113"/>
      <c r="CK518" s="122"/>
    </row>
    <row r="519" spans="17:89" ht="12.75">
      <c r="Q519" s="2"/>
      <c r="S519" s="2"/>
      <c r="U519" s="2"/>
      <c r="W519" s="2"/>
      <c r="Y519" s="2"/>
      <c r="AA519" s="2"/>
      <c r="BU519" s="58"/>
      <c r="CJ519" s="113"/>
      <c r="CK519" s="122"/>
    </row>
    <row r="520" spans="17:89" ht="12.75">
      <c r="Q520" s="2"/>
      <c r="S520" s="2"/>
      <c r="U520" s="2"/>
      <c r="W520" s="2"/>
      <c r="Y520" s="2"/>
      <c r="AA520" s="2"/>
      <c r="BU520" s="58"/>
      <c r="CJ520" s="113"/>
      <c r="CK520" s="122"/>
    </row>
    <row r="521" spans="17:89" ht="12.75">
      <c r="Q521" s="2"/>
      <c r="S521" s="2"/>
      <c r="U521" s="2"/>
      <c r="W521" s="2"/>
      <c r="Y521" s="2"/>
      <c r="AA521" s="2"/>
      <c r="BU521" s="58"/>
      <c r="CJ521" s="113"/>
      <c r="CK521" s="122"/>
    </row>
    <row r="522" spans="17:89" ht="12.75">
      <c r="Q522" s="2"/>
      <c r="S522" s="2"/>
      <c r="U522" s="2"/>
      <c r="W522" s="2"/>
      <c r="Y522" s="2"/>
      <c r="AA522" s="2"/>
      <c r="BU522" s="58"/>
      <c r="CJ522" s="113"/>
      <c r="CK522" s="122"/>
    </row>
    <row r="523" spans="17:89" ht="12.75">
      <c r="Q523" s="2"/>
      <c r="S523" s="2"/>
      <c r="U523" s="2"/>
      <c r="W523" s="2"/>
      <c r="Y523" s="2"/>
      <c r="AA523" s="2"/>
      <c r="BU523" s="58"/>
      <c r="CJ523" s="113"/>
      <c r="CK523" s="122"/>
    </row>
    <row r="524" spans="17:89" ht="12.75">
      <c r="Q524" s="2"/>
      <c r="S524" s="2"/>
      <c r="U524" s="2"/>
      <c r="W524" s="2"/>
      <c r="Y524" s="2"/>
      <c r="AA524" s="2"/>
      <c r="BU524" s="58"/>
      <c r="CJ524" s="113"/>
      <c r="CK524" s="122"/>
    </row>
    <row r="525" spans="17:89" ht="12.75">
      <c r="Q525" s="2"/>
      <c r="S525" s="2"/>
      <c r="U525" s="2"/>
      <c r="W525" s="2"/>
      <c r="Y525" s="2"/>
      <c r="AA525" s="2"/>
      <c r="BU525" s="58"/>
      <c r="CJ525" s="113"/>
      <c r="CK525" s="122"/>
    </row>
    <row r="526" spans="17:89" ht="12.75">
      <c r="Q526" s="2"/>
      <c r="S526" s="2"/>
      <c r="U526" s="2"/>
      <c r="W526" s="2"/>
      <c r="Y526" s="2"/>
      <c r="AA526" s="2"/>
      <c r="BU526" s="58"/>
      <c r="CJ526" s="113"/>
      <c r="CK526" s="122"/>
    </row>
    <row r="527" spans="17:89" ht="12.75">
      <c r="Q527" s="2"/>
      <c r="S527" s="2"/>
      <c r="U527" s="2"/>
      <c r="W527" s="2"/>
      <c r="Y527" s="2"/>
      <c r="AA527" s="2"/>
      <c r="BU527" s="58"/>
      <c r="CJ527" s="113"/>
      <c r="CK527" s="122"/>
    </row>
    <row r="528" spans="17:89" ht="12.75">
      <c r="Q528" s="2"/>
      <c r="S528" s="2"/>
      <c r="U528" s="2"/>
      <c r="W528" s="2"/>
      <c r="Y528" s="2"/>
      <c r="AA528" s="2"/>
      <c r="BU528" s="58"/>
      <c r="CJ528" s="113"/>
      <c r="CK528" s="122"/>
    </row>
    <row r="529" spans="17:89" ht="12.75">
      <c r="Q529" s="2"/>
      <c r="S529" s="2"/>
      <c r="U529" s="2"/>
      <c r="W529" s="2"/>
      <c r="Y529" s="2"/>
      <c r="AA529" s="2"/>
      <c r="BU529" s="58"/>
      <c r="CJ529" s="113"/>
      <c r="CK529" s="122"/>
    </row>
    <row r="530" spans="17:89" ht="12.75">
      <c r="Q530" s="2"/>
      <c r="S530" s="2"/>
      <c r="U530" s="2"/>
      <c r="W530" s="2"/>
      <c r="Y530" s="2"/>
      <c r="AA530" s="2"/>
      <c r="BU530" s="58"/>
      <c r="CJ530" s="113"/>
      <c r="CK530" s="122"/>
    </row>
    <row r="531" spans="17:89" ht="12.75">
      <c r="Q531" s="2"/>
      <c r="S531" s="2"/>
      <c r="U531" s="2"/>
      <c r="W531" s="2"/>
      <c r="Y531" s="2"/>
      <c r="AA531" s="2"/>
      <c r="BU531" s="58"/>
      <c r="CJ531" s="113"/>
      <c r="CK531" s="122"/>
    </row>
    <row r="532" spans="17:89" ht="12.75">
      <c r="Q532" s="2"/>
      <c r="S532" s="2"/>
      <c r="U532" s="2"/>
      <c r="W532" s="2"/>
      <c r="Y532" s="2"/>
      <c r="AA532" s="2"/>
      <c r="BU532" s="58"/>
      <c r="CJ532" s="113"/>
      <c r="CK532" s="122"/>
    </row>
    <row r="533" spans="17:89" ht="12.75">
      <c r="Q533" s="2"/>
      <c r="S533" s="2"/>
      <c r="U533" s="2"/>
      <c r="W533" s="2"/>
      <c r="Y533" s="2"/>
      <c r="AA533" s="2"/>
      <c r="BU533" s="58"/>
      <c r="CJ533" s="113"/>
      <c r="CK533" s="122"/>
    </row>
    <row r="534" spans="17:89" ht="12.75">
      <c r="Q534" s="2"/>
      <c r="S534" s="2"/>
      <c r="U534" s="2"/>
      <c r="W534" s="2"/>
      <c r="Y534" s="2"/>
      <c r="AA534" s="2"/>
      <c r="BU534" s="58"/>
      <c r="CJ534" s="113"/>
      <c r="CK534" s="122"/>
    </row>
    <row r="535" spans="17:89" ht="12.75">
      <c r="Q535" s="2"/>
      <c r="S535" s="2"/>
      <c r="U535" s="2"/>
      <c r="W535" s="2"/>
      <c r="Y535" s="2"/>
      <c r="AA535" s="2"/>
      <c r="BU535" s="58"/>
      <c r="CJ535" s="113"/>
      <c r="CK535" s="122"/>
    </row>
    <row r="536" spans="17:89" ht="12.75">
      <c r="Q536" s="2"/>
      <c r="S536" s="2"/>
      <c r="U536" s="2"/>
      <c r="W536" s="2"/>
      <c r="Y536" s="2"/>
      <c r="AA536" s="2"/>
      <c r="BU536" s="58"/>
      <c r="CJ536" s="113"/>
      <c r="CK536" s="122"/>
    </row>
    <row r="537" spans="17:89" ht="12.75">
      <c r="Q537" s="2"/>
      <c r="S537" s="2"/>
      <c r="U537" s="2"/>
      <c r="W537" s="2"/>
      <c r="Y537" s="2"/>
      <c r="AA537" s="2"/>
      <c r="BU537" s="58"/>
      <c r="CJ537" s="113"/>
      <c r="CK537" s="122"/>
    </row>
    <row r="538" spans="17:89" ht="12.75">
      <c r="Q538" s="2"/>
      <c r="S538" s="2"/>
      <c r="U538" s="2"/>
      <c r="W538" s="2"/>
      <c r="Y538" s="2"/>
      <c r="AA538" s="2"/>
      <c r="BU538" s="58"/>
      <c r="CJ538" s="113"/>
      <c r="CK538" s="122"/>
    </row>
    <row r="539" spans="17:89" ht="12.75">
      <c r="Q539" s="2"/>
      <c r="S539" s="2"/>
      <c r="U539" s="2"/>
      <c r="W539" s="2"/>
      <c r="Y539" s="2"/>
      <c r="AA539" s="2"/>
      <c r="BU539" s="58"/>
      <c r="CJ539" s="113"/>
      <c r="CK539" s="122"/>
    </row>
    <row r="540" spans="17:89" ht="12.75">
      <c r="Q540" s="2"/>
      <c r="S540" s="2"/>
      <c r="U540" s="2"/>
      <c r="W540" s="2"/>
      <c r="Y540" s="2"/>
      <c r="AA540" s="2"/>
      <c r="BU540" s="58"/>
      <c r="CJ540" s="113"/>
      <c r="CK540" s="122"/>
    </row>
    <row r="541" spans="17:89" ht="12.75">
      <c r="Q541" s="2"/>
      <c r="S541" s="2"/>
      <c r="U541" s="2"/>
      <c r="W541" s="2"/>
      <c r="Y541" s="2"/>
      <c r="AA541" s="2"/>
      <c r="BU541" s="58"/>
      <c r="CJ541" s="113"/>
      <c r="CK541" s="122"/>
    </row>
    <row r="542" spans="17:89" ht="12.75">
      <c r="Q542" s="2"/>
      <c r="S542" s="2"/>
      <c r="U542" s="2"/>
      <c r="W542" s="2"/>
      <c r="Y542" s="2"/>
      <c r="AA542" s="2"/>
      <c r="BU542" s="58"/>
      <c r="CJ542" s="113"/>
      <c r="CK542" s="122"/>
    </row>
    <row r="543" spans="17:89" ht="12.75">
      <c r="Q543" s="2"/>
      <c r="S543" s="2"/>
      <c r="U543" s="2"/>
      <c r="W543" s="2"/>
      <c r="Y543" s="2"/>
      <c r="AA543" s="2"/>
      <c r="BU543" s="58"/>
      <c r="CJ543" s="113"/>
      <c r="CK543" s="122"/>
    </row>
    <row r="544" spans="17:89" ht="12.75">
      <c r="Q544" s="2"/>
      <c r="S544" s="2"/>
      <c r="U544" s="2"/>
      <c r="W544" s="2"/>
      <c r="Y544" s="2"/>
      <c r="AA544" s="2"/>
      <c r="BU544" s="58"/>
      <c r="CJ544" s="113"/>
      <c r="CK544" s="122"/>
    </row>
    <row r="545" spans="17:89" ht="12.75">
      <c r="Q545" s="2"/>
      <c r="S545" s="2"/>
      <c r="U545" s="2"/>
      <c r="W545" s="2"/>
      <c r="Y545" s="2"/>
      <c r="AA545" s="2"/>
      <c r="BU545" s="58"/>
      <c r="CJ545" s="113"/>
      <c r="CK545" s="122"/>
    </row>
    <row r="546" spans="17:89" ht="12.75">
      <c r="Q546" s="2"/>
      <c r="S546" s="2"/>
      <c r="U546" s="2"/>
      <c r="W546" s="2"/>
      <c r="Y546" s="2"/>
      <c r="AA546" s="2"/>
      <c r="BU546" s="58"/>
      <c r="CJ546" s="113"/>
      <c r="CK546" s="122"/>
    </row>
    <row r="547" spans="17:89" ht="12.75">
      <c r="Q547" s="2"/>
      <c r="S547" s="2"/>
      <c r="U547" s="2"/>
      <c r="W547" s="2"/>
      <c r="Y547" s="2"/>
      <c r="AA547" s="2"/>
      <c r="BU547" s="58"/>
      <c r="CJ547" s="113"/>
      <c r="CK547" s="122"/>
    </row>
    <row r="548" spans="17:89" ht="12.75">
      <c r="Q548" s="2"/>
      <c r="S548" s="2"/>
      <c r="U548" s="2"/>
      <c r="W548" s="2"/>
      <c r="Y548" s="2"/>
      <c r="AA548" s="2"/>
      <c r="BU548" s="58"/>
      <c r="CJ548" s="113"/>
      <c r="CK548" s="122"/>
    </row>
    <row r="549" spans="17:89" ht="12.75">
      <c r="Q549" s="2"/>
      <c r="S549" s="2"/>
      <c r="U549" s="2"/>
      <c r="W549" s="2"/>
      <c r="Y549" s="2"/>
      <c r="AA549" s="2"/>
      <c r="BU549" s="58"/>
      <c r="CJ549" s="113"/>
      <c r="CK549" s="122"/>
    </row>
    <row r="550" spans="17:89" ht="12.75">
      <c r="Q550" s="2"/>
      <c r="S550" s="2"/>
      <c r="U550" s="2"/>
      <c r="W550" s="2"/>
      <c r="Y550" s="2"/>
      <c r="AA550" s="2"/>
      <c r="BU550" s="58"/>
      <c r="CJ550" s="113"/>
      <c r="CK550" s="122"/>
    </row>
    <row r="551" spans="17:89" ht="12.75">
      <c r="Q551" s="2"/>
      <c r="S551" s="2"/>
      <c r="U551" s="2"/>
      <c r="W551" s="2"/>
      <c r="Y551" s="2"/>
      <c r="AA551" s="2"/>
      <c r="BU551" s="58"/>
      <c r="CJ551" s="113"/>
      <c r="CK551" s="122"/>
    </row>
    <row r="552" spans="17:89" ht="12.75">
      <c r="Q552" s="2"/>
      <c r="S552" s="2"/>
      <c r="U552" s="2"/>
      <c r="W552" s="2"/>
      <c r="Y552" s="2"/>
      <c r="AA552" s="2"/>
      <c r="BU552" s="58"/>
      <c r="CJ552" s="113"/>
      <c r="CK552" s="122"/>
    </row>
    <row r="553" spans="17:89" ht="12.75">
      <c r="Q553" s="2"/>
      <c r="S553" s="2"/>
      <c r="U553" s="2"/>
      <c r="W553" s="2"/>
      <c r="Y553" s="2"/>
      <c r="AA553" s="2"/>
      <c r="BU553" s="58"/>
      <c r="CJ553" s="113"/>
      <c r="CK553" s="122"/>
    </row>
    <row r="554" spans="17:89" ht="12.75">
      <c r="Q554" s="2"/>
      <c r="S554" s="2"/>
      <c r="U554" s="2"/>
      <c r="W554" s="2"/>
      <c r="Y554" s="2"/>
      <c r="AA554" s="2"/>
      <c r="BU554" s="58"/>
      <c r="CJ554" s="113"/>
      <c r="CK554" s="122"/>
    </row>
    <row r="555" spans="17:89" ht="12.75">
      <c r="Q555" s="2"/>
      <c r="S555" s="2"/>
      <c r="U555" s="2"/>
      <c r="W555" s="2"/>
      <c r="Y555" s="2"/>
      <c r="AA555" s="2"/>
      <c r="BU555" s="58"/>
      <c r="CJ555" s="113"/>
      <c r="CK555" s="122"/>
    </row>
    <row r="556" spans="17:89" ht="12.75">
      <c r="Q556" s="2"/>
      <c r="S556" s="2"/>
      <c r="U556" s="2"/>
      <c r="W556" s="2"/>
      <c r="Y556" s="2"/>
      <c r="AA556" s="2"/>
      <c r="BU556" s="58"/>
      <c r="CJ556" s="113"/>
      <c r="CK556" s="122"/>
    </row>
    <row r="557" spans="17:89" ht="12.75">
      <c r="Q557" s="2"/>
      <c r="S557" s="2"/>
      <c r="U557" s="2"/>
      <c r="W557" s="2"/>
      <c r="Y557" s="2"/>
      <c r="AA557" s="2"/>
      <c r="BU557" s="58"/>
      <c r="CJ557" s="113"/>
      <c r="CK557" s="122"/>
    </row>
    <row r="558" spans="17:89" ht="12.75">
      <c r="Q558" s="2"/>
      <c r="S558" s="2"/>
      <c r="U558" s="2"/>
      <c r="W558" s="2"/>
      <c r="Y558" s="2"/>
      <c r="AA558" s="2"/>
      <c r="BU558" s="58"/>
      <c r="CJ558" s="113"/>
      <c r="CK558" s="122"/>
    </row>
    <row r="559" spans="17:89" ht="12.75">
      <c r="Q559" s="2"/>
      <c r="S559" s="2"/>
      <c r="U559" s="2"/>
      <c r="W559" s="2"/>
      <c r="Y559" s="2"/>
      <c r="AA559" s="2"/>
      <c r="BU559" s="58"/>
      <c r="CJ559" s="113"/>
      <c r="CK559" s="122"/>
    </row>
    <row r="560" spans="17:89" ht="12.75">
      <c r="Q560" s="2"/>
      <c r="S560" s="2"/>
      <c r="U560" s="2"/>
      <c r="W560" s="2"/>
      <c r="Y560" s="2"/>
      <c r="AA560" s="2"/>
      <c r="BU560" s="58"/>
      <c r="CJ560" s="113"/>
      <c r="CK560" s="122"/>
    </row>
    <row r="561" spans="17:89" ht="12.75">
      <c r="Q561" s="2"/>
      <c r="S561" s="2"/>
      <c r="U561" s="2"/>
      <c r="W561" s="2"/>
      <c r="Y561" s="2"/>
      <c r="AA561" s="2"/>
      <c r="BU561" s="58"/>
      <c r="CJ561" s="113"/>
      <c r="CK561" s="122"/>
    </row>
    <row r="562" spans="17:89" ht="12.75">
      <c r="Q562" s="2"/>
      <c r="S562" s="2"/>
      <c r="U562" s="2"/>
      <c r="W562" s="2"/>
      <c r="Y562" s="2"/>
      <c r="AA562" s="2"/>
      <c r="BU562" s="58"/>
      <c r="CJ562" s="113"/>
      <c r="CK562" s="122"/>
    </row>
    <row r="563" spans="17:89" ht="12.75">
      <c r="Q563" s="2"/>
      <c r="S563" s="2"/>
      <c r="U563" s="2"/>
      <c r="W563" s="2"/>
      <c r="Y563" s="2"/>
      <c r="AA563" s="2"/>
      <c r="BU563" s="58"/>
      <c r="CJ563" s="113"/>
      <c r="CK563" s="122"/>
    </row>
    <row r="564" spans="17:89" ht="12.75">
      <c r="Q564" s="2"/>
      <c r="S564" s="2"/>
      <c r="U564" s="2"/>
      <c r="W564" s="2"/>
      <c r="Y564" s="2"/>
      <c r="AA564" s="2"/>
      <c r="BU564" s="58"/>
      <c r="CJ564" s="113"/>
      <c r="CK564" s="122"/>
    </row>
    <row r="565" spans="17:89" ht="12.75">
      <c r="Q565" s="2"/>
      <c r="S565" s="2"/>
      <c r="U565" s="2"/>
      <c r="W565" s="2"/>
      <c r="Y565" s="2"/>
      <c r="AA565" s="2"/>
      <c r="BU565" s="58"/>
      <c r="CJ565" s="113"/>
      <c r="CK565" s="122"/>
    </row>
    <row r="566" spans="17:89" ht="12.75">
      <c r="Q566" s="2"/>
      <c r="S566" s="2"/>
      <c r="U566" s="2"/>
      <c r="W566" s="2"/>
      <c r="Y566" s="2"/>
      <c r="AA566" s="2"/>
      <c r="BU566" s="58"/>
      <c r="CJ566" s="113"/>
      <c r="CK566" s="122"/>
    </row>
    <row r="567" spans="17:89" ht="12.75">
      <c r="Q567" s="2"/>
      <c r="S567" s="2"/>
      <c r="U567" s="2"/>
      <c r="W567" s="2"/>
      <c r="Y567" s="2"/>
      <c r="AA567" s="2"/>
      <c r="BU567" s="58"/>
      <c r="CJ567" s="113"/>
      <c r="CK567" s="122"/>
    </row>
    <row r="568" spans="17:89" ht="12.75">
      <c r="Q568" s="2"/>
      <c r="S568" s="2"/>
      <c r="U568" s="2"/>
      <c r="W568" s="2"/>
      <c r="Y568" s="2"/>
      <c r="AA568" s="2"/>
      <c r="BU568" s="58"/>
      <c r="CJ568" s="113"/>
      <c r="CK568" s="122"/>
    </row>
    <row r="569" spans="17:89" ht="12.75">
      <c r="Q569" s="2"/>
      <c r="S569" s="2"/>
      <c r="U569" s="2"/>
      <c r="W569" s="2"/>
      <c r="Y569" s="2"/>
      <c r="AA569" s="2"/>
      <c r="BU569" s="58"/>
      <c r="CJ569" s="113"/>
      <c r="CK569" s="122"/>
    </row>
    <row r="570" spans="17:89" ht="12.75">
      <c r="Q570" s="2"/>
      <c r="S570" s="2"/>
      <c r="U570" s="2"/>
      <c r="W570" s="2"/>
      <c r="Y570" s="2"/>
      <c r="AA570" s="2"/>
      <c r="BU570" s="58"/>
      <c r="CJ570" s="113"/>
      <c r="CK570" s="122"/>
    </row>
    <row r="571" spans="17:89" ht="12.75">
      <c r="Q571" s="2"/>
      <c r="S571" s="2"/>
      <c r="U571" s="2"/>
      <c r="W571" s="2"/>
      <c r="Y571" s="2"/>
      <c r="AA571" s="2"/>
      <c r="BU571" s="58"/>
      <c r="CJ571" s="113"/>
      <c r="CK571" s="122"/>
    </row>
    <row r="572" spans="17:89" ht="12.75">
      <c r="Q572" s="2"/>
      <c r="S572" s="2"/>
      <c r="U572" s="2"/>
      <c r="W572" s="2"/>
      <c r="Y572" s="2"/>
      <c r="AA572" s="2"/>
      <c r="BU572" s="58"/>
      <c r="CJ572" s="113"/>
      <c r="CK572" s="122"/>
    </row>
    <row r="573" spans="17:89" ht="12.75">
      <c r="Q573" s="2"/>
      <c r="S573" s="2"/>
      <c r="U573" s="2"/>
      <c r="W573" s="2"/>
      <c r="Y573" s="2"/>
      <c r="AA573" s="2"/>
      <c r="BU573" s="58"/>
      <c r="CJ573" s="113"/>
      <c r="CK573" s="122"/>
    </row>
    <row r="574" spans="17:89" ht="12.75">
      <c r="Q574" s="2"/>
      <c r="S574" s="2"/>
      <c r="U574" s="2"/>
      <c r="W574" s="2"/>
      <c r="Y574" s="2"/>
      <c r="AA574" s="2"/>
      <c r="BU574" s="58"/>
      <c r="CJ574" s="113"/>
      <c r="CK574" s="122"/>
    </row>
    <row r="575" spans="17:89" ht="12.75">
      <c r="Q575" s="2"/>
      <c r="S575" s="2"/>
      <c r="U575" s="2"/>
      <c r="W575" s="2"/>
      <c r="Y575" s="2"/>
      <c r="AA575" s="2"/>
      <c r="BU575" s="58"/>
      <c r="CJ575" s="113"/>
      <c r="CK575" s="122"/>
    </row>
    <row r="576" spans="17:89" ht="12.75">
      <c r="Q576" s="2"/>
      <c r="S576" s="2"/>
      <c r="U576" s="2"/>
      <c r="W576" s="2"/>
      <c r="Y576" s="2"/>
      <c r="AA576" s="2"/>
      <c r="BU576" s="58"/>
      <c r="CJ576" s="113"/>
      <c r="CK576" s="122"/>
    </row>
    <row r="577" spans="17:89" ht="12.75">
      <c r="Q577" s="2"/>
      <c r="S577" s="2"/>
      <c r="U577" s="2"/>
      <c r="W577" s="2"/>
      <c r="Y577" s="2"/>
      <c r="AA577" s="2"/>
      <c r="BU577" s="58"/>
      <c r="CJ577" s="113"/>
      <c r="CK577" s="122"/>
    </row>
    <row r="578" spans="17:89" ht="12.75">
      <c r="Q578" s="2"/>
      <c r="S578" s="2"/>
      <c r="U578" s="2"/>
      <c r="W578" s="2"/>
      <c r="Y578" s="2"/>
      <c r="AA578" s="2"/>
      <c r="BU578" s="58"/>
      <c r="CJ578" s="113"/>
      <c r="CK578" s="122"/>
    </row>
    <row r="579" spans="17:89" ht="12.75">
      <c r="Q579" s="2"/>
      <c r="S579" s="2"/>
      <c r="U579" s="2"/>
      <c r="W579" s="2"/>
      <c r="Y579" s="2"/>
      <c r="AA579" s="2"/>
      <c r="BU579" s="58"/>
      <c r="CJ579" s="113"/>
      <c r="CK579" s="122"/>
    </row>
    <row r="580" spans="17:89" ht="12.75">
      <c r="Q580" s="2"/>
      <c r="S580" s="2"/>
      <c r="U580" s="2"/>
      <c r="W580" s="2"/>
      <c r="Y580" s="2"/>
      <c r="AA580" s="2"/>
      <c r="BU580" s="58"/>
      <c r="CJ580" s="113"/>
      <c r="CK580" s="122"/>
    </row>
    <row r="581" spans="17:89" ht="12.75">
      <c r="Q581" s="2"/>
      <c r="S581" s="2"/>
      <c r="U581" s="2"/>
      <c r="W581" s="2"/>
      <c r="Y581" s="2"/>
      <c r="AA581" s="2"/>
      <c r="BU581" s="58"/>
      <c r="CJ581" s="113"/>
      <c r="CK581" s="122"/>
    </row>
    <row r="582" spans="17:89" ht="12.75">
      <c r="Q582" s="2"/>
      <c r="S582" s="2"/>
      <c r="U582" s="2"/>
      <c r="W582" s="2"/>
      <c r="Y582" s="2"/>
      <c r="AA582" s="2"/>
      <c r="BU582" s="58"/>
      <c r="CJ582" s="113"/>
      <c r="CK582" s="122"/>
    </row>
    <row r="583" spans="17:89" ht="12.75">
      <c r="Q583" s="2"/>
      <c r="S583" s="2"/>
      <c r="U583" s="2"/>
      <c r="W583" s="2"/>
      <c r="Y583" s="2"/>
      <c r="AA583" s="2"/>
      <c r="BU583" s="58"/>
      <c r="CJ583" s="113"/>
      <c r="CK583" s="122"/>
    </row>
    <row r="584" spans="17:89" ht="12.75">
      <c r="Q584" s="2"/>
      <c r="S584" s="2"/>
      <c r="U584" s="2"/>
      <c r="W584" s="2"/>
      <c r="Y584" s="2"/>
      <c r="AA584" s="2"/>
      <c r="BU584" s="58"/>
      <c r="CJ584" s="113"/>
      <c r="CK584" s="122"/>
    </row>
    <row r="585" spans="17:89" ht="12.75">
      <c r="Q585" s="2"/>
      <c r="S585" s="2"/>
      <c r="U585" s="2"/>
      <c r="W585" s="2"/>
      <c r="Y585" s="2"/>
      <c r="AA585" s="2"/>
      <c r="BU585" s="58"/>
      <c r="CJ585" s="113"/>
      <c r="CK585" s="122"/>
    </row>
    <row r="586" spans="17:89" ht="12.75">
      <c r="Q586" s="2"/>
      <c r="S586" s="2"/>
      <c r="U586" s="2"/>
      <c r="W586" s="2"/>
      <c r="Y586" s="2"/>
      <c r="AA586" s="2"/>
      <c r="BU586" s="58"/>
      <c r="CJ586" s="113"/>
      <c r="CK586" s="122"/>
    </row>
    <row r="587" spans="17:89" ht="12.75">
      <c r="Q587" s="2"/>
      <c r="S587" s="2"/>
      <c r="U587" s="2"/>
      <c r="W587" s="2"/>
      <c r="Y587" s="2"/>
      <c r="AA587" s="2"/>
      <c r="BU587" s="58"/>
      <c r="CJ587" s="113"/>
      <c r="CK587" s="122"/>
    </row>
    <row r="588" spans="17:89" ht="12.75">
      <c r="Q588" s="2"/>
      <c r="S588" s="2"/>
      <c r="U588" s="2"/>
      <c r="W588" s="2"/>
      <c r="Y588" s="2"/>
      <c r="AA588" s="2"/>
      <c r="BU588" s="58"/>
      <c r="CJ588" s="113"/>
      <c r="CK588" s="122"/>
    </row>
    <row r="589" spans="17:89" ht="12.75">
      <c r="Q589" s="2"/>
      <c r="S589" s="2"/>
      <c r="U589" s="2"/>
      <c r="W589" s="2"/>
      <c r="Y589" s="2"/>
      <c r="AA589" s="2"/>
      <c r="BU589" s="58"/>
      <c r="CJ589" s="113"/>
      <c r="CK589" s="122"/>
    </row>
    <row r="590" spans="17:89" ht="12.75">
      <c r="Q590" s="2"/>
      <c r="S590" s="2"/>
      <c r="U590" s="2"/>
      <c r="W590" s="2"/>
      <c r="Y590" s="2"/>
      <c r="AA590" s="2"/>
      <c r="BU590" s="58"/>
      <c r="CJ590" s="113"/>
      <c r="CK590" s="122"/>
    </row>
    <row r="591" spans="17:89" ht="12.75">
      <c r="Q591" s="2"/>
      <c r="S591" s="2"/>
      <c r="U591" s="2"/>
      <c r="W591" s="2"/>
      <c r="Y591" s="2"/>
      <c r="AA591" s="2"/>
      <c r="BU591" s="58"/>
      <c r="CJ591" s="113"/>
      <c r="CK591" s="122"/>
    </row>
    <row r="592" spans="17:89" ht="12.75">
      <c r="Q592" s="2"/>
      <c r="S592" s="2"/>
      <c r="U592" s="2"/>
      <c r="W592" s="2"/>
      <c r="Y592" s="2"/>
      <c r="AA592" s="2"/>
      <c r="BU592" s="58"/>
      <c r="CJ592" s="113"/>
      <c r="CK592" s="122"/>
    </row>
    <row r="593" spans="17:89" ht="12.75">
      <c r="Q593" s="2"/>
      <c r="S593" s="2"/>
      <c r="U593" s="2"/>
      <c r="W593" s="2"/>
      <c r="Y593" s="2"/>
      <c r="AA593" s="2"/>
      <c r="BU593" s="58"/>
      <c r="CJ593" s="113"/>
      <c r="CK593" s="122"/>
    </row>
    <row r="594" spans="17:89" ht="12.75">
      <c r="Q594" s="2"/>
      <c r="S594" s="2"/>
      <c r="U594" s="2"/>
      <c r="W594" s="2"/>
      <c r="Y594" s="2"/>
      <c r="AA594" s="2"/>
      <c r="BU594" s="58"/>
      <c r="CJ594" s="113"/>
      <c r="CK594" s="122"/>
    </row>
    <row r="595" spans="17:89" ht="12.75">
      <c r="Q595" s="2"/>
      <c r="S595" s="2"/>
      <c r="U595" s="2"/>
      <c r="W595" s="2"/>
      <c r="Y595" s="2"/>
      <c r="AA595" s="2"/>
      <c r="BU595" s="58"/>
      <c r="CJ595" s="113"/>
      <c r="CK595" s="122"/>
    </row>
    <row r="596" spans="17:89" ht="12.75">
      <c r="Q596" s="2"/>
      <c r="S596" s="2"/>
      <c r="U596" s="2"/>
      <c r="W596" s="2"/>
      <c r="Y596" s="2"/>
      <c r="AA596" s="2"/>
      <c r="BU596" s="58"/>
      <c r="CJ596" s="113"/>
      <c r="CK596" s="122"/>
    </row>
    <row r="597" spans="17:89" ht="12.75">
      <c r="Q597" s="2"/>
      <c r="S597" s="2"/>
      <c r="U597" s="2"/>
      <c r="W597" s="2"/>
      <c r="Y597" s="2"/>
      <c r="AA597" s="2"/>
      <c r="BU597" s="58"/>
      <c r="CJ597" s="113"/>
      <c r="CK597" s="122"/>
    </row>
    <row r="598" spans="17:89" ht="12.75">
      <c r="Q598" s="2"/>
      <c r="S598" s="2"/>
      <c r="U598" s="2"/>
      <c r="W598" s="2"/>
      <c r="Y598" s="2"/>
      <c r="AA598" s="2"/>
      <c r="BU598" s="58"/>
      <c r="CJ598" s="113"/>
      <c r="CK598" s="122"/>
    </row>
    <row r="599" spans="17:89" ht="12.75">
      <c r="Q599" s="2"/>
      <c r="S599" s="2"/>
      <c r="U599" s="2"/>
      <c r="W599" s="2"/>
      <c r="Y599" s="2"/>
      <c r="AA599" s="2"/>
      <c r="BU599" s="58"/>
      <c r="CJ599" s="113"/>
      <c r="CK599" s="122"/>
    </row>
    <row r="600" spans="17:89" ht="12.75">
      <c r="Q600" s="2"/>
      <c r="S600" s="2"/>
      <c r="U600" s="2"/>
      <c r="W600" s="2"/>
      <c r="Y600" s="2"/>
      <c r="AA600" s="2"/>
      <c r="BU600" s="58"/>
      <c r="CJ600" s="113"/>
      <c r="CK600" s="122"/>
    </row>
    <row r="601" spans="17:89" ht="12.75">
      <c r="Q601" s="2"/>
      <c r="S601" s="2"/>
      <c r="U601" s="2"/>
      <c r="W601" s="2"/>
      <c r="Y601" s="2"/>
      <c r="AA601" s="2"/>
      <c r="BU601" s="58"/>
      <c r="CJ601" s="113"/>
      <c r="CK601" s="122"/>
    </row>
    <row r="602" spans="17:89" ht="12.75">
      <c r="Q602" s="2"/>
      <c r="S602" s="2"/>
      <c r="U602" s="2"/>
      <c r="W602" s="2"/>
      <c r="Y602" s="2"/>
      <c r="AA602" s="2"/>
      <c r="BU602" s="58"/>
      <c r="CJ602" s="113"/>
      <c r="CK602" s="122"/>
    </row>
    <row r="603" spans="17:89" ht="12.75">
      <c r="Q603" s="2"/>
      <c r="S603" s="2"/>
      <c r="U603" s="2"/>
      <c r="W603" s="2"/>
      <c r="Y603" s="2"/>
      <c r="AA603" s="2"/>
      <c r="BU603" s="58"/>
      <c r="CJ603" s="113"/>
      <c r="CK603" s="122"/>
    </row>
    <row r="604" spans="17:89" ht="12.75">
      <c r="Q604" s="2"/>
      <c r="S604" s="2"/>
      <c r="U604" s="2"/>
      <c r="W604" s="2"/>
      <c r="Y604" s="2"/>
      <c r="AA604" s="2"/>
      <c r="BU604" s="58"/>
      <c r="CJ604" s="113"/>
      <c r="CK604" s="122"/>
    </row>
    <row r="605" spans="17:89" ht="12.75">
      <c r="Q605" s="2"/>
      <c r="S605" s="2"/>
      <c r="U605" s="2"/>
      <c r="W605" s="2"/>
      <c r="Y605" s="2"/>
      <c r="AA605" s="2"/>
      <c r="BU605" s="58"/>
      <c r="CJ605" s="113"/>
      <c r="CK605" s="122"/>
    </row>
    <row r="606" spans="17:89" ht="12.75">
      <c r="Q606" s="2"/>
      <c r="S606" s="2"/>
      <c r="U606" s="2"/>
      <c r="W606" s="2"/>
      <c r="Y606" s="2"/>
      <c r="AA606" s="2"/>
      <c r="BU606" s="58"/>
      <c r="CJ606" s="113"/>
      <c r="CK606" s="122"/>
    </row>
    <row r="607" spans="17:89" ht="12.75">
      <c r="Q607" s="2"/>
      <c r="S607" s="2"/>
      <c r="U607" s="2"/>
      <c r="W607" s="2"/>
      <c r="Y607" s="2"/>
      <c r="AA607" s="2"/>
      <c r="BU607" s="58"/>
      <c r="CJ607" s="113"/>
      <c r="CK607" s="122"/>
    </row>
    <row r="608" spans="17:89" ht="12.75">
      <c r="Q608" s="2"/>
      <c r="S608" s="2"/>
      <c r="U608" s="2"/>
      <c r="W608" s="2"/>
      <c r="Y608" s="2"/>
      <c r="AA608" s="2"/>
      <c r="BU608" s="58"/>
      <c r="CJ608" s="113"/>
      <c r="CK608" s="122"/>
    </row>
    <row r="609" spans="17:89" ht="12.75">
      <c r="Q609" s="2"/>
      <c r="S609" s="2"/>
      <c r="U609" s="2"/>
      <c r="W609" s="2"/>
      <c r="Y609" s="2"/>
      <c r="AA609" s="2"/>
      <c r="BU609" s="58"/>
      <c r="CJ609" s="113"/>
      <c r="CK609" s="122"/>
    </row>
    <row r="610" spans="17:89" ht="12.75">
      <c r="Q610" s="2"/>
      <c r="S610" s="2"/>
      <c r="U610" s="2"/>
      <c r="W610" s="2"/>
      <c r="Y610" s="2"/>
      <c r="AA610" s="2"/>
      <c r="BU610" s="58"/>
      <c r="CJ610" s="113"/>
      <c r="CK610" s="122"/>
    </row>
    <row r="611" spans="17:89" ht="12.75">
      <c r="Q611" s="2"/>
      <c r="S611" s="2"/>
      <c r="U611" s="2"/>
      <c r="W611" s="2"/>
      <c r="Y611" s="2"/>
      <c r="AA611" s="2"/>
      <c r="BU611" s="58"/>
      <c r="CJ611" s="113"/>
      <c r="CK611" s="122"/>
    </row>
    <row r="612" spans="17:89" ht="12.75">
      <c r="Q612" s="2"/>
      <c r="S612" s="2"/>
      <c r="U612" s="2"/>
      <c r="W612" s="2"/>
      <c r="Y612" s="2"/>
      <c r="AA612" s="2"/>
      <c r="BU612" s="58"/>
      <c r="CJ612" s="113"/>
      <c r="CK612" s="122"/>
    </row>
    <row r="613" spans="17:89" ht="12.75">
      <c r="Q613" s="2"/>
      <c r="S613" s="2"/>
      <c r="U613" s="2"/>
      <c r="W613" s="2"/>
      <c r="Y613" s="2"/>
      <c r="AA613" s="2"/>
      <c r="BU613" s="58"/>
      <c r="CJ613" s="113"/>
      <c r="CK613" s="122"/>
    </row>
    <row r="614" spans="17:89" ht="12.75">
      <c r="Q614" s="2"/>
      <c r="S614" s="2"/>
      <c r="U614" s="2"/>
      <c r="W614" s="2"/>
      <c r="Y614" s="2"/>
      <c r="AA614" s="2"/>
      <c r="BU614" s="58"/>
      <c r="CJ614" s="113"/>
      <c r="CK614" s="122"/>
    </row>
    <row r="615" spans="17:89" ht="12.75">
      <c r="Q615" s="2"/>
      <c r="S615" s="2"/>
      <c r="U615" s="2"/>
      <c r="W615" s="2"/>
      <c r="Y615" s="2"/>
      <c r="AA615" s="2"/>
      <c r="BU615" s="58"/>
      <c r="CJ615" s="113"/>
      <c r="CK615" s="122"/>
    </row>
    <row r="616" spans="17:89" ht="12.75">
      <c r="Q616" s="2"/>
      <c r="S616" s="2"/>
      <c r="U616" s="2"/>
      <c r="W616" s="2"/>
      <c r="Y616" s="2"/>
      <c r="AA616" s="2"/>
      <c r="BU616" s="58"/>
      <c r="CJ616" s="113"/>
      <c r="CK616" s="122"/>
    </row>
    <row r="617" spans="17:89" ht="12.75">
      <c r="Q617" s="2"/>
      <c r="S617" s="2"/>
      <c r="U617" s="2"/>
      <c r="W617" s="2"/>
      <c r="Y617" s="2"/>
      <c r="AA617" s="2"/>
      <c r="BU617" s="58"/>
      <c r="CJ617" s="113"/>
      <c r="CK617" s="122"/>
    </row>
    <row r="618" spans="17:89" ht="12.75">
      <c r="Q618" s="2"/>
      <c r="S618" s="2"/>
      <c r="U618" s="2"/>
      <c r="W618" s="2"/>
      <c r="Y618" s="2"/>
      <c r="AA618" s="2"/>
      <c r="BU618" s="58"/>
      <c r="CJ618" s="113"/>
      <c r="CK618" s="122"/>
    </row>
    <row r="619" spans="17:89" ht="12.75">
      <c r="Q619" s="2"/>
      <c r="S619" s="2"/>
      <c r="U619" s="2"/>
      <c r="W619" s="2"/>
      <c r="Y619" s="2"/>
      <c r="AA619" s="2"/>
      <c r="BU619" s="58"/>
      <c r="CJ619" s="113"/>
      <c r="CK619" s="122"/>
    </row>
    <row r="620" spans="17:89" ht="12.75">
      <c r="Q620" s="2"/>
      <c r="S620" s="2"/>
      <c r="U620" s="2"/>
      <c r="W620" s="2"/>
      <c r="Y620" s="2"/>
      <c r="AA620" s="2"/>
      <c r="BU620" s="58"/>
      <c r="CJ620" s="113"/>
      <c r="CK620" s="122"/>
    </row>
    <row r="621" spans="17:89" ht="12.75">
      <c r="Q621" s="2"/>
      <c r="S621" s="2"/>
      <c r="U621" s="2"/>
      <c r="W621" s="2"/>
      <c r="Y621" s="2"/>
      <c r="AA621" s="2"/>
      <c r="BU621" s="58"/>
      <c r="CJ621" s="113"/>
      <c r="CK621" s="122"/>
    </row>
    <row r="622" spans="17:89" ht="12.75">
      <c r="Q622" s="2"/>
      <c r="S622" s="2"/>
      <c r="U622" s="2"/>
      <c r="W622" s="2"/>
      <c r="Y622" s="2"/>
      <c r="AA622" s="2"/>
      <c r="BU622" s="58"/>
      <c r="CJ622" s="113"/>
      <c r="CK622" s="122"/>
    </row>
    <row r="623" spans="17:89" ht="12.75">
      <c r="Q623" s="2"/>
      <c r="S623" s="2"/>
      <c r="U623" s="2"/>
      <c r="W623" s="2"/>
      <c r="Y623" s="2"/>
      <c r="AA623" s="2"/>
      <c r="BU623" s="58"/>
      <c r="CJ623" s="113"/>
      <c r="CK623" s="122"/>
    </row>
    <row r="624" spans="17:89" ht="12.75">
      <c r="Q624" s="2"/>
      <c r="S624" s="2"/>
      <c r="U624" s="2"/>
      <c r="W624" s="2"/>
      <c r="Y624" s="2"/>
      <c r="AA624" s="2"/>
      <c r="BU624" s="58"/>
      <c r="CJ624" s="113"/>
      <c r="CK624" s="122"/>
    </row>
    <row r="625" spans="17:89" ht="12.75">
      <c r="Q625" s="2"/>
      <c r="S625" s="2"/>
      <c r="U625" s="2"/>
      <c r="W625" s="2"/>
      <c r="Y625" s="2"/>
      <c r="AA625" s="2"/>
      <c r="BU625" s="58"/>
      <c r="CJ625" s="113"/>
      <c r="CK625" s="122"/>
    </row>
    <row r="626" spans="17:89" ht="12.75">
      <c r="Q626" s="2"/>
      <c r="S626" s="2"/>
      <c r="U626" s="2"/>
      <c r="W626" s="2"/>
      <c r="Y626" s="2"/>
      <c r="AA626" s="2"/>
      <c r="BU626" s="58"/>
      <c r="CJ626" s="113"/>
      <c r="CK626" s="122"/>
    </row>
    <row r="627" spans="17:89" ht="12.75">
      <c r="Q627" s="2"/>
      <c r="S627" s="2"/>
      <c r="U627" s="2"/>
      <c r="W627" s="2"/>
      <c r="Y627" s="2"/>
      <c r="AA627" s="2"/>
      <c r="BU627" s="58"/>
      <c r="CJ627" s="113"/>
      <c r="CK627" s="122"/>
    </row>
    <row r="628" spans="17:89" ht="12.75">
      <c r="Q628" s="2"/>
      <c r="S628" s="2"/>
      <c r="U628" s="2"/>
      <c r="W628" s="2"/>
      <c r="Y628" s="2"/>
      <c r="AA628" s="2"/>
      <c r="BU628" s="58"/>
      <c r="CJ628" s="113"/>
      <c r="CK628" s="122"/>
    </row>
    <row r="629" spans="17:89" ht="12.75">
      <c r="Q629" s="2"/>
      <c r="S629" s="2"/>
      <c r="U629" s="2"/>
      <c r="W629" s="2"/>
      <c r="Y629" s="2"/>
      <c r="AA629" s="2"/>
      <c r="BU629" s="58"/>
      <c r="CJ629" s="113"/>
      <c r="CK629" s="122"/>
    </row>
    <row r="630" spans="17:89" ht="12.75">
      <c r="Q630" s="2"/>
      <c r="S630" s="2"/>
      <c r="U630" s="2"/>
      <c r="W630" s="2"/>
      <c r="Y630" s="2"/>
      <c r="AA630" s="2"/>
      <c r="BU630" s="58"/>
      <c r="CJ630" s="113"/>
      <c r="CK630" s="122"/>
    </row>
    <row r="631" spans="17:89" ht="12.75">
      <c r="Q631" s="2"/>
      <c r="S631" s="2"/>
      <c r="U631" s="2"/>
      <c r="W631" s="2"/>
      <c r="Y631" s="2"/>
      <c r="AA631" s="2"/>
      <c r="BU631" s="58"/>
      <c r="CJ631" s="113"/>
      <c r="CK631" s="122"/>
    </row>
    <row r="632" spans="17:89" ht="12.75">
      <c r="Q632" s="2"/>
      <c r="S632" s="2"/>
      <c r="U632" s="2"/>
      <c r="W632" s="2"/>
      <c r="Y632" s="2"/>
      <c r="AA632" s="2"/>
      <c r="BU632" s="58"/>
      <c r="CJ632" s="113"/>
      <c r="CK632" s="122"/>
    </row>
    <row r="633" spans="17:89" ht="12.75">
      <c r="Q633" s="2"/>
      <c r="S633" s="2"/>
      <c r="U633" s="2"/>
      <c r="W633" s="2"/>
      <c r="Y633" s="2"/>
      <c r="AA633" s="2"/>
      <c r="BU633" s="58"/>
      <c r="CJ633" s="113"/>
      <c r="CK633" s="122"/>
    </row>
    <row r="634" spans="17:89" ht="12.75">
      <c r="Q634" s="2"/>
      <c r="S634" s="2"/>
      <c r="U634" s="2"/>
      <c r="W634" s="2"/>
      <c r="Y634" s="2"/>
      <c r="AA634" s="2"/>
      <c r="BU634" s="58"/>
      <c r="CJ634" s="113"/>
      <c r="CK634" s="122"/>
    </row>
    <row r="635" spans="17:89" ht="12.75">
      <c r="Q635" s="2"/>
      <c r="S635" s="2"/>
      <c r="U635" s="2"/>
      <c r="W635" s="2"/>
      <c r="Y635" s="2"/>
      <c r="AA635" s="2"/>
      <c r="BU635" s="58"/>
      <c r="CJ635" s="113"/>
      <c r="CK635" s="122"/>
    </row>
    <row r="636" spans="17:89" ht="12.75">
      <c r="Q636" s="2"/>
      <c r="S636" s="2"/>
      <c r="U636" s="2"/>
      <c r="W636" s="2"/>
      <c r="Y636" s="2"/>
      <c r="AA636" s="2"/>
      <c r="BU636" s="58"/>
      <c r="CJ636" s="113"/>
      <c r="CK636" s="122"/>
    </row>
    <row r="637" spans="17:89" ht="12.75">
      <c r="Q637" s="2"/>
      <c r="S637" s="2"/>
      <c r="U637" s="2"/>
      <c r="W637" s="2"/>
      <c r="Y637" s="2"/>
      <c r="AA637" s="2"/>
      <c r="BU637" s="58"/>
      <c r="CJ637" s="113"/>
      <c r="CK637" s="122"/>
    </row>
    <row r="638" spans="17:89" ht="12.75">
      <c r="Q638" s="2"/>
      <c r="S638" s="2"/>
      <c r="U638" s="2"/>
      <c r="W638" s="2"/>
      <c r="Y638" s="2"/>
      <c r="AA638" s="2"/>
      <c r="BU638" s="58"/>
      <c r="CJ638" s="113"/>
      <c r="CK638" s="122"/>
    </row>
    <row r="639" spans="17:89" ht="12.75">
      <c r="Q639" s="2"/>
      <c r="S639" s="2"/>
      <c r="U639" s="2"/>
      <c r="W639" s="2"/>
      <c r="Y639" s="2"/>
      <c r="AA639" s="2"/>
      <c r="BU639" s="58"/>
      <c r="CJ639" s="113"/>
      <c r="CK639" s="122"/>
    </row>
    <row r="640" spans="17:89" ht="12.75">
      <c r="Q640" s="2"/>
      <c r="S640" s="2"/>
      <c r="U640" s="2"/>
      <c r="W640" s="2"/>
      <c r="Y640" s="2"/>
      <c r="AA640" s="2"/>
      <c r="BU640" s="58"/>
      <c r="CJ640" s="113"/>
      <c r="CK640" s="122"/>
    </row>
    <row r="641" spans="17:89" ht="12.75">
      <c r="Q641" s="2"/>
      <c r="S641" s="2"/>
      <c r="U641" s="2"/>
      <c r="W641" s="2"/>
      <c r="Y641" s="2"/>
      <c r="AA641" s="2"/>
      <c r="BU641" s="58"/>
      <c r="CJ641" s="113"/>
      <c r="CK641" s="122"/>
    </row>
    <row r="642" spans="17:89" ht="12.75">
      <c r="Q642" s="2"/>
      <c r="S642" s="2"/>
      <c r="U642" s="2"/>
      <c r="W642" s="2"/>
      <c r="Y642" s="2"/>
      <c r="AA642" s="2"/>
      <c r="BU642" s="58"/>
      <c r="CJ642" s="113"/>
      <c r="CK642" s="122"/>
    </row>
    <row r="643" spans="17:89" ht="12.75">
      <c r="Q643" s="2"/>
      <c r="S643" s="2"/>
      <c r="U643" s="2"/>
      <c r="W643" s="2"/>
      <c r="Y643" s="2"/>
      <c r="AA643" s="2"/>
      <c r="BU643" s="58"/>
      <c r="CJ643" s="113"/>
      <c r="CK643" s="122"/>
    </row>
    <row r="644" spans="17:89" ht="12.75">
      <c r="Q644" s="2"/>
      <c r="S644" s="2"/>
      <c r="U644" s="2"/>
      <c r="W644" s="2"/>
      <c r="Y644" s="2"/>
      <c r="AA644" s="2"/>
      <c r="BU644" s="58"/>
      <c r="CJ644" s="113"/>
      <c r="CK644" s="122"/>
    </row>
    <row r="645" spans="17:89" ht="12.75">
      <c r="Q645" s="2"/>
      <c r="S645" s="2"/>
      <c r="U645" s="2"/>
      <c r="W645" s="2"/>
      <c r="Y645" s="2"/>
      <c r="AA645" s="2"/>
      <c r="BU645" s="58"/>
      <c r="CJ645" s="113"/>
      <c r="CK645" s="122"/>
    </row>
    <row r="646" spans="17:89" ht="12.75">
      <c r="Q646" s="2"/>
      <c r="S646" s="2"/>
      <c r="U646" s="2"/>
      <c r="W646" s="2"/>
      <c r="Y646" s="2"/>
      <c r="AA646" s="2"/>
      <c r="BU646" s="58"/>
      <c r="CJ646" s="113"/>
      <c r="CK646" s="122"/>
    </row>
    <row r="647" spans="17:89" ht="12.75">
      <c r="Q647" s="2"/>
      <c r="S647" s="2"/>
      <c r="U647" s="2"/>
      <c r="W647" s="2"/>
      <c r="Y647" s="2"/>
      <c r="AA647" s="2"/>
      <c r="BU647" s="58"/>
      <c r="CJ647" s="113"/>
      <c r="CK647" s="122"/>
    </row>
    <row r="648" spans="17:89" ht="12.75">
      <c r="Q648" s="2"/>
      <c r="S648" s="2"/>
      <c r="U648" s="2"/>
      <c r="W648" s="2"/>
      <c r="Y648" s="2"/>
      <c r="AA648" s="2"/>
      <c r="BU648" s="58"/>
      <c r="CJ648" s="113"/>
      <c r="CK648" s="122"/>
    </row>
    <row r="649" spans="17:89" ht="12.75">
      <c r="Q649" s="2"/>
      <c r="S649" s="2"/>
      <c r="U649" s="2"/>
      <c r="W649" s="2"/>
      <c r="Y649" s="2"/>
      <c r="AA649" s="2"/>
      <c r="BU649" s="58"/>
      <c r="CJ649" s="113"/>
      <c r="CK649" s="122"/>
    </row>
    <row r="650" spans="17:89" ht="12.75">
      <c r="Q650" s="2"/>
      <c r="S650" s="2"/>
      <c r="U650" s="2"/>
      <c r="W650" s="2"/>
      <c r="Y650" s="2"/>
      <c r="AA650" s="2"/>
      <c r="BU650" s="58"/>
      <c r="CJ650" s="113"/>
      <c r="CK650" s="122"/>
    </row>
    <row r="651" spans="17:89" ht="12.75">
      <c r="Q651" s="2"/>
      <c r="S651" s="2"/>
      <c r="U651" s="2"/>
      <c r="W651" s="2"/>
      <c r="Y651" s="2"/>
      <c r="AA651" s="2"/>
      <c r="BU651" s="58"/>
      <c r="CJ651" s="113"/>
      <c r="CK651" s="122"/>
    </row>
    <row r="652" spans="17:89" ht="12.75">
      <c r="Q652" s="2"/>
      <c r="S652" s="2"/>
      <c r="U652" s="2"/>
      <c r="W652" s="2"/>
      <c r="Y652" s="2"/>
      <c r="AA652" s="2"/>
      <c r="BU652" s="58"/>
      <c r="CJ652" s="113"/>
      <c r="CK652" s="122"/>
    </row>
    <row r="653" spans="17:89" ht="12.75">
      <c r="Q653" s="2"/>
      <c r="S653" s="2"/>
      <c r="U653" s="2"/>
      <c r="W653" s="2"/>
      <c r="Y653" s="2"/>
      <c r="AA653" s="2"/>
      <c r="BU653" s="58"/>
      <c r="CJ653" s="113"/>
      <c r="CK653" s="122"/>
    </row>
    <row r="654" spans="17:89" ht="12.75">
      <c r="Q654" s="2"/>
      <c r="S654" s="2"/>
      <c r="U654" s="2"/>
      <c r="W654" s="2"/>
      <c r="Y654" s="2"/>
      <c r="AA654" s="2"/>
      <c r="BU654" s="58"/>
      <c r="CJ654" s="113"/>
      <c r="CK654" s="122"/>
    </row>
    <row r="655" spans="17:89" ht="12.75">
      <c r="Q655" s="2"/>
      <c r="S655" s="2"/>
      <c r="U655" s="2"/>
      <c r="W655" s="2"/>
      <c r="Y655" s="2"/>
      <c r="AA655" s="2"/>
      <c r="BU655" s="58"/>
      <c r="CJ655" s="113"/>
      <c r="CK655" s="122"/>
    </row>
    <row r="656" spans="17:89" ht="12.75">
      <c r="Q656" s="2"/>
      <c r="S656" s="2"/>
      <c r="U656" s="2"/>
      <c r="W656" s="2"/>
      <c r="Y656" s="2"/>
      <c r="AA656" s="2"/>
      <c r="BU656" s="58"/>
      <c r="CJ656" s="113"/>
      <c r="CK656" s="122"/>
    </row>
    <row r="657" spans="17:89" ht="12.75">
      <c r="Q657" s="2"/>
      <c r="S657" s="2"/>
      <c r="U657" s="2"/>
      <c r="W657" s="2"/>
      <c r="Y657" s="2"/>
      <c r="AA657" s="2"/>
      <c r="BU657" s="58"/>
      <c r="CJ657" s="113"/>
      <c r="CK657" s="122"/>
    </row>
    <row r="658" spans="17:89" ht="12.75">
      <c r="Q658" s="2"/>
      <c r="S658" s="2"/>
      <c r="U658" s="2"/>
      <c r="W658" s="2"/>
      <c r="Y658" s="2"/>
      <c r="AA658" s="2"/>
      <c r="BU658" s="58"/>
      <c r="CJ658" s="113"/>
      <c r="CK658" s="122"/>
    </row>
    <row r="659" spans="17:89" ht="12.75">
      <c r="Q659" s="2"/>
      <c r="S659" s="2"/>
      <c r="U659" s="2"/>
      <c r="W659" s="2"/>
      <c r="Y659" s="2"/>
      <c r="AA659" s="2"/>
      <c r="BU659" s="58"/>
      <c r="CJ659" s="113"/>
      <c r="CK659" s="122"/>
    </row>
    <row r="660" spans="17:89" ht="12.75">
      <c r="Q660" s="2"/>
      <c r="S660" s="2"/>
      <c r="U660" s="2"/>
      <c r="W660" s="2"/>
      <c r="Y660" s="2"/>
      <c r="AA660" s="2"/>
      <c r="BU660" s="58"/>
      <c r="CJ660" s="113"/>
      <c r="CK660" s="122"/>
    </row>
    <row r="661" spans="17:89" ht="12.75">
      <c r="Q661" s="2"/>
      <c r="S661" s="2"/>
      <c r="U661" s="2"/>
      <c r="W661" s="2"/>
      <c r="Y661" s="2"/>
      <c r="AA661" s="2"/>
      <c r="BU661" s="58"/>
      <c r="CJ661" s="113"/>
      <c r="CK661" s="122"/>
    </row>
    <row r="662" spans="17:89" ht="12.75">
      <c r="Q662" s="2"/>
      <c r="S662" s="2"/>
      <c r="U662" s="2"/>
      <c r="W662" s="2"/>
      <c r="Y662" s="2"/>
      <c r="AA662" s="2"/>
      <c r="BU662" s="58"/>
      <c r="CJ662" s="113"/>
      <c r="CK662" s="122"/>
    </row>
    <row r="663" spans="17:89" ht="12.75">
      <c r="Q663" s="2"/>
      <c r="S663" s="2"/>
      <c r="U663" s="2"/>
      <c r="W663" s="2"/>
      <c r="Y663" s="2"/>
      <c r="AA663" s="2"/>
      <c r="BU663" s="58"/>
      <c r="CJ663" s="113"/>
      <c r="CK663" s="122"/>
    </row>
    <row r="664" spans="17:89" ht="12.75">
      <c r="Q664" s="2"/>
      <c r="S664" s="2"/>
      <c r="U664" s="2"/>
      <c r="W664" s="2"/>
      <c r="Y664" s="2"/>
      <c r="AA664" s="2"/>
      <c r="BU664" s="58"/>
      <c r="CJ664" s="113"/>
      <c r="CK664" s="122"/>
    </row>
    <row r="665" spans="17:89" ht="12.75">
      <c r="Q665" s="2"/>
      <c r="S665" s="2"/>
      <c r="U665" s="2"/>
      <c r="W665" s="2"/>
      <c r="Y665" s="2"/>
      <c r="AA665" s="2"/>
      <c r="BU665" s="58"/>
      <c r="CJ665" s="113"/>
      <c r="CK665" s="122"/>
    </row>
    <row r="666" spans="17:89" ht="12.75">
      <c r="Q666" s="2"/>
      <c r="S666" s="2"/>
      <c r="U666" s="2"/>
      <c r="W666" s="2"/>
      <c r="Y666" s="2"/>
      <c r="AA666" s="2"/>
      <c r="BU666" s="58"/>
      <c r="CJ666" s="113"/>
      <c r="CK666" s="122"/>
    </row>
    <row r="667" spans="17:89" ht="12.75">
      <c r="Q667" s="2"/>
      <c r="S667" s="2"/>
      <c r="U667" s="2"/>
      <c r="W667" s="2"/>
      <c r="Y667" s="2"/>
      <c r="AA667" s="2"/>
      <c r="BU667" s="58"/>
      <c r="CJ667" s="113"/>
      <c r="CK667" s="122"/>
    </row>
    <row r="668" spans="17:89" ht="12.75">
      <c r="Q668" s="2"/>
      <c r="S668" s="2"/>
      <c r="U668" s="2"/>
      <c r="W668" s="2"/>
      <c r="Y668" s="2"/>
      <c r="AA668" s="2"/>
      <c r="BU668" s="58"/>
      <c r="CJ668" s="113"/>
      <c r="CK668" s="122"/>
    </row>
    <row r="669" spans="17:89" ht="12.75">
      <c r="Q669" s="2"/>
      <c r="S669" s="2"/>
      <c r="U669" s="2"/>
      <c r="W669" s="2"/>
      <c r="Y669" s="2"/>
      <c r="AA669" s="2"/>
      <c r="BU669" s="58"/>
      <c r="CJ669" s="113"/>
      <c r="CK669" s="122"/>
    </row>
    <row r="670" spans="17:89" ht="12.75">
      <c r="Q670" s="2"/>
      <c r="S670" s="2"/>
      <c r="U670" s="2"/>
      <c r="W670" s="2"/>
      <c r="Y670" s="2"/>
      <c r="AA670" s="2"/>
      <c r="BU670" s="58"/>
      <c r="CJ670" s="113"/>
      <c r="CK670" s="122"/>
    </row>
    <row r="671" spans="17:89" ht="12.75">
      <c r="Q671" s="2"/>
      <c r="S671" s="2"/>
      <c r="U671" s="2"/>
      <c r="W671" s="2"/>
      <c r="Y671" s="2"/>
      <c r="AA671" s="2"/>
      <c r="BU671" s="58"/>
      <c r="CJ671" s="113"/>
      <c r="CK671" s="122"/>
    </row>
    <row r="672" spans="17:89" ht="12.75">
      <c r="Q672" s="2"/>
      <c r="S672" s="2"/>
      <c r="U672" s="2"/>
      <c r="W672" s="2"/>
      <c r="Y672" s="2"/>
      <c r="AA672" s="2"/>
      <c r="BU672" s="58"/>
      <c r="CJ672" s="113"/>
      <c r="CK672" s="122"/>
    </row>
    <row r="673" spans="17:89" ht="12.75">
      <c r="Q673" s="2"/>
      <c r="S673" s="2"/>
      <c r="U673" s="2"/>
      <c r="W673" s="2"/>
      <c r="Y673" s="2"/>
      <c r="AA673" s="2"/>
      <c r="BU673" s="58"/>
      <c r="CJ673" s="113"/>
      <c r="CK673" s="122"/>
    </row>
    <row r="674" spans="17:89" ht="12.75">
      <c r="Q674" s="2"/>
      <c r="S674" s="2"/>
      <c r="U674" s="2"/>
      <c r="W674" s="2"/>
      <c r="Y674" s="2"/>
      <c r="AA674" s="2"/>
      <c r="BU674" s="58"/>
      <c r="CJ674" s="113"/>
      <c r="CK674" s="122"/>
    </row>
    <row r="675" spans="17:89" ht="12.75">
      <c r="Q675" s="2"/>
      <c r="S675" s="2"/>
      <c r="U675" s="2"/>
      <c r="W675" s="2"/>
      <c r="Y675" s="2"/>
      <c r="AA675" s="2"/>
      <c r="BU675" s="58"/>
      <c r="CJ675" s="113"/>
      <c r="CK675" s="122"/>
    </row>
    <row r="676" spans="17:89" ht="12.75">
      <c r="Q676" s="2"/>
      <c r="S676" s="2"/>
      <c r="U676" s="2"/>
      <c r="W676" s="2"/>
      <c r="Y676" s="2"/>
      <c r="AA676" s="2"/>
      <c r="BU676" s="58"/>
      <c r="CJ676" s="113"/>
      <c r="CK676" s="122"/>
    </row>
    <row r="677" spans="17:89" ht="12.75">
      <c r="Q677" s="2"/>
      <c r="S677" s="2"/>
      <c r="U677" s="2"/>
      <c r="W677" s="2"/>
      <c r="Y677" s="2"/>
      <c r="AA677" s="2"/>
      <c r="BU677" s="58"/>
      <c r="CJ677" s="113"/>
      <c r="CK677" s="122"/>
    </row>
    <row r="678" spans="17:89" ht="12.75">
      <c r="Q678" s="2"/>
      <c r="S678" s="2"/>
      <c r="U678" s="2"/>
      <c r="W678" s="2"/>
      <c r="Y678" s="2"/>
      <c r="AA678" s="2"/>
      <c r="BU678" s="58"/>
      <c r="CJ678" s="113"/>
      <c r="CK678" s="122"/>
    </row>
    <row r="679" spans="17:89" ht="12.75">
      <c r="Q679" s="2"/>
      <c r="S679" s="2"/>
      <c r="U679" s="2"/>
      <c r="W679" s="2"/>
      <c r="Y679" s="2"/>
      <c r="AA679" s="2"/>
      <c r="BU679" s="58"/>
      <c r="CJ679" s="113"/>
      <c r="CK679" s="122"/>
    </row>
    <row r="680" spans="17:89" ht="12.75">
      <c r="Q680" s="2"/>
      <c r="S680" s="2"/>
      <c r="U680" s="2"/>
      <c r="W680" s="2"/>
      <c r="Y680" s="2"/>
      <c r="AA680" s="2"/>
      <c r="BU680" s="58"/>
      <c r="CJ680" s="113"/>
      <c r="CK680" s="122"/>
    </row>
    <row r="681" spans="17:89" ht="12.75">
      <c r="Q681" s="2"/>
      <c r="S681" s="2"/>
      <c r="U681" s="2"/>
      <c r="W681" s="2"/>
      <c r="Y681" s="2"/>
      <c r="AA681" s="2"/>
      <c r="BU681" s="58"/>
      <c r="CJ681" s="113"/>
      <c r="CK681" s="122"/>
    </row>
    <row r="682" spans="17:89" ht="12.75">
      <c r="Q682" s="2"/>
      <c r="S682" s="2"/>
      <c r="U682" s="2"/>
      <c r="W682" s="2"/>
      <c r="Y682" s="2"/>
      <c r="AA682" s="2"/>
      <c r="BU682" s="58"/>
      <c r="CJ682" s="113"/>
      <c r="CK682" s="122"/>
    </row>
    <row r="683" spans="17:89" ht="12.75">
      <c r="Q683" s="2"/>
      <c r="S683" s="2"/>
      <c r="U683" s="2"/>
      <c r="W683" s="2"/>
      <c r="Y683" s="2"/>
      <c r="AA683" s="2"/>
      <c r="BU683" s="58"/>
      <c r="CJ683" s="113"/>
      <c r="CK683" s="122"/>
    </row>
    <row r="684" spans="17:89" ht="12.75">
      <c r="Q684" s="2"/>
      <c r="S684" s="2"/>
      <c r="U684" s="2"/>
      <c r="W684" s="2"/>
      <c r="Y684" s="2"/>
      <c r="AA684" s="2"/>
      <c r="BU684" s="58"/>
      <c r="CJ684" s="113"/>
      <c r="CK684" s="122"/>
    </row>
    <row r="685" spans="17:89" ht="12.75">
      <c r="Q685" s="2"/>
      <c r="S685" s="2"/>
      <c r="U685" s="2"/>
      <c r="W685" s="2"/>
      <c r="Y685" s="2"/>
      <c r="AA685" s="2"/>
      <c r="BU685" s="58"/>
      <c r="CJ685" s="113"/>
      <c r="CK685" s="122"/>
    </row>
    <row r="686" spans="17:89" ht="12.75">
      <c r="Q686" s="2"/>
      <c r="S686" s="2"/>
      <c r="U686" s="2"/>
      <c r="W686" s="2"/>
      <c r="Y686" s="2"/>
      <c r="AA686" s="2"/>
      <c r="BU686" s="58"/>
      <c r="CJ686" s="113"/>
      <c r="CK686" s="122"/>
    </row>
    <row r="687" spans="17:89" ht="12.75">
      <c r="Q687" s="2"/>
      <c r="S687" s="2"/>
      <c r="U687" s="2"/>
      <c r="W687" s="2"/>
      <c r="Y687" s="2"/>
      <c r="AA687" s="2"/>
      <c r="BU687" s="58"/>
      <c r="CJ687" s="113"/>
      <c r="CK687" s="122"/>
    </row>
    <row r="688" spans="17:89" ht="12.75">
      <c r="Q688" s="2"/>
      <c r="S688" s="2"/>
      <c r="U688" s="2"/>
      <c r="W688" s="2"/>
      <c r="Y688" s="2"/>
      <c r="AA688" s="2"/>
      <c r="BU688" s="58"/>
      <c r="CJ688" s="113"/>
      <c r="CK688" s="122"/>
    </row>
    <row r="689" spans="17:89" ht="12.75">
      <c r="Q689" s="2"/>
      <c r="S689" s="2"/>
      <c r="U689" s="2"/>
      <c r="W689" s="2"/>
      <c r="Y689" s="2"/>
      <c r="AA689" s="2"/>
      <c r="BU689" s="58"/>
      <c r="CJ689" s="113"/>
      <c r="CK689" s="122"/>
    </row>
    <row r="690" spans="17:89" ht="12.75">
      <c r="Q690" s="2"/>
      <c r="S690" s="2"/>
      <c r="U690" s="2"/>
      <c r="W690" s="2"/>
      <c r="Y690" s="2"/>
      <c r="AA690" s="2"/>
      <c r="BU690" s="58"/>
      <c r="CJ690" s="113"/>
      <c r="CK690" s="122"/>
    </row>
    <row r="691" spans="17:89" ht="12.75">
      <c r="Q691" s="2"/>
      <c r="S691" s="2"/>
      <c r="U691" s="2"/>
      <c r="W691" s="2"/>
      <c r="Y691" s="2"/>
      <c r="AA691" s="2"/>
      <c r="BU691" s="58"/>
      <c r="CJ691" s="113"/>
      <c r="CK691" s="122"/>
    </row>
    <row r="692" spans="17:89" ht="12.75">
      <c r="Q692" s="2"/>
      <c r="S692" s="2"/>
      <c r="U692" s="2"/>
      <c r="W692" s="2"/>
      <c r="Y692" s="2"/>
      <c r="AA692" s="2"/>
      <c r="BU692" s="58"/>
      <c r="CJ692" s="113"/>
      <c r="CK692" s="122"/>
    </row>
    <row r="693" spans="17:89" ht="12.75">
      <c r="Q693" s="2"/>
      <c r="S693" s="2"/>
      <c r="U693" s="2"/>
      <c r="W693" s="2"/>
      <c r="Y693" s="2"/>
      <c r="AA693" s="2"/>
      <c r="BU693" s="58"/>
      <c r="CJ693" s="113"/>
      <c r="CK693" s="122"/>
    </row>
    <row r="694" spans="17:89" ht="12.75">
      <c r="Q694" s="2"/>
      <c r="S694" s="2"/>
      <c r="U694" s="2"/>
      <c r="W694" s="2"/>
      <c r="Y694" s="2"/>
      <c r="AA694" s="2"/>
      <c r="BU694" s="58"/>
      <c r="CJ694" s="113"/>
      <c r="CK694" s="122"/>
    </row>
    <row r="695" spans="17:89" ht="12.75">
      <c r="Q695" s="2"/>
      <c r="S695" s="2"/>
      <c r="U695" s="2"/>
      <c r="W695" s="2"/>
      <c r="Y695" s="2"/>
      <c r="AA695" s="2"/>
      <c r="BU695" s="58"/>
      <c r="CJ695" s="113"/>
      <c r="CK695" s="122"/>
    </row>
    <row r="696" spans="17:89" ht="12.75">
      <c r="Q696" s="2"/>
      <c r="S696" s="2"/>
      <c r="U696" s="2"/>
      <c r="W696" s="2"/>
      <c r="Y696" s="2"/>
      <c r="AA696" s="2"/>
      <c r="BU696" s="58"/>
      <c r="CJ696" s="113"/>
      <c r="CK696" s="122"/>
    </row>
    <row r="697" spans="17:89" ht="12.75">
      <c r="Q697" s="2"/>
      <c r="S697" s="2"/>
      <c r="U697" s="2"/>
      <c r="W697" s="2"/>
      <c r="Y697" s="2"/>
      <c r="AA697" s="2"/>
      <c r="BU697" s="58"/>
      <c r="CJ697" s="113"/>
      <c r="CK697" s="122"/>
    </row>
    <row r="698" spans="17:89" ht="12.75">
      <c r="Q698" s="2"/>
      <c r="S698" s="2"/>
      <c r="U698" s="2"/>
      <c r="W698" s="2"/>
      <c r="Y698" s="2"/>
      <c r="AA698" s="2"/>
      <c r="BU698" s="58"/>
      <c r="CJ698" s="113"/>
      <c r="CK698" s="122"/>
    </row>
    <row r="699" spans="17:89" ht="12.75">
      <c r="Q699" s="2"/>
      <c r="S699" s="2"/>
      <c r="U699" s="2"/>
      <c r="W699" s="2"/>
      <c r="Y699" s="2"/>
      <c r="AA699" s="2"/>
      <c r="BU699" s="58"/>
      <c r="CJ699" s="113"/>
      <c r="CK699" s="122"/>
    </row>
    <row r="700" spans="17:89" ht="12.75">
      <c r="Q700" s="2"/>
      <c r="S700" s="2"/>
      <c r="U700" s="2"/>
      <c r="W700" s="2"/>
      <c r="Y700" s="2"/>
      <c r="AA700" s="2"/>
      <c r="BU700" s="58"/>
      <c r="CJ700" s="113"/>
      <c r="CK700" s="122"/>
    </row>
    <row r="701" spans="17:89" ht="12.75">
      <c r="Q701" s="2"/>
      <c r="S701" s="2"/>
      <c r="U701" s="2"/>
      <c r="W701" s="2"/>
      <c r="Y701" s="2"/>
      <c r="AA701" s="2"/>
      <c r="BU701" s="58"/>
      <c r="CJ701" s="113"/>
      <c r="CK701" s="122"/>
    </row>
    <row r="702" spans="17:89" ht="12.75">
      <c r="Q702" s="2"/>
      <c r="S702" s="2"/>
      <c r="U702" s="2"/>
      <c r="W702" s="2"/>
      <c r="Y702" s="2"/>
      <c r="AA702" s="2"/>
      <c r="BU702" s="58"/>
      <c r="CJ702" s="113"/>
      <c r="CK702" s="122"/>
    </row>
    <row r="703" spans="17:89" ht="12.75">
      <c r="Q703" s="2"/>
      <c r="S703" s="2"/>
      <c r="U703" s="2"/>
      <c r="W703" s="2"/>
      <c r="Y703" s="2"/>
      <c r="AA703" s="2"/>
      <c r="BU703" s="58"/>
      <c r="CJ703" s="113"/>
      <c r="CK703" s="122"/>
    </row>
    <row r="704" spans="17:89" ht="12.75">
      <c r="Q704" s="2"/>
      <c r="S704" s="2"/>
      <c r="U704" s="2"/>
      <c r="W704" s="2"/>
      <c r="Y704" s="2"/>
      <c r="AA704" s="2"/>
      <c r="BU704" s="58"/>
      <c r="CJ704" s="113"/>
      <c r="CK704" s="122"/>
    </row>
    <row r="705" spans="17:89" ht="12.75">
      <c r="Q705" s="2"/>
      <c r="S705" s="2"/>
      <c r="U705" s="2"/>
      <c r="W705" s="2"/>
      <c r="Y705" s="2"/>
      <c r="AA705" s="2"/>
      <c r="BU705" s="58"/>
      <c r="CJ705" s="113"/>
      <c r="CK705" s="122"/>
    </row>
    <row r="706" spans="17:89" ht="12.75">
      <c r="Q706" s="2"/>
      <c r="S706" s="2"/>
      <c r="U706" s="2"/>
      <c r="W706" s="2"/>
      <c r="Y706" s="2"/>
      <c r="AA706" s="2"/>
      <c r="BU706" s="58"/>
      <c r="CJ706" s="113"/>
      <c r="CK706" s="122"/>
    </row>
    <row r="707" spans="17:89" ht="12.75">
      <c r="Q707" s="2"/>
      <c r="S707" s="2"/>
      <c r="U707" s="2"/>
      <c r="W707" s="2"/>
      <c r="Y707" s="2"/>
      <c r="AA707" s="2"/>
      <c r="BU707" s="58"/>
      <c r="CJ707" s="113"/>
      <c r="CK707" s="122"/>
    </row>
    <row r="708" spans="17:89" ht="12.75">
      <c r="Q708" s="2"/>
      <c r="S708" s="2"/>
      <c r="U708" s="2"/>
      <c r="W708" s="2"/>
      <c r="Y708" s="2"/>
      <c r="AA708" s="2"/>
      <c r="BU708" s="58"/>
      <c r="CJ708" s="113"/>
      <c r="CK708" s="122"/>
    </row>
    <row r="709" spans="17:89" ht="12.75">
      <c r="Q709" s="2"/>
      <c r="S709" s="2"/>
      <c r="U709" s="2"/>
      <c r="W709" s="2"/>
      <c r="Y709" s="2"/>
      <c r="AA709" s="2"/>
      <c r="BU709" s="58"/>
      <c r="CJ709" s="113"/>
      <c r="CK709" s="122"/>
    </row>
    <row r="710" spans="17:89" ht="12.75">
      <c r="Q710" s="2"/>
      <c r="S710" s="2"/>
      <c r="U710" s="2"/>
      <c r="W710" s="2"/>
      <c r="Y710" s="2"/>
      <c r="AA710" s="2"/>
      <c r="BU710" s="58"/>
      <c r="CJ710" s="113"/>
      <c r="CK710" s="122"/>
    </row>
    <row r="711" spans="17:89" ht="12.75">
      <c r="Q711" s="2"/>
      <c r="S711" s="2"/>
      <c r="U711" s="2"/>
      <c r="W711" s="2"/>
      <c r="Y711" s="2"/>
      <c r="AA711" s="2"/>
      <c r="BU711" s="58"/>
      <c r="CJ711" s="113"/>
      <c r="CK711" s="122"/>
    </row>
    <row r="712" spans="17:89" ht="12.75">
      <c r="Q712" s="2"/>
      <c r="S712" s="2"/>
      <c r="U712" s="2"/>
      <c r="W712" s="2"/>
      <c r="Y712" s="2"/>
      <c r="AA712" s="2"/>
      <c r="BU712" s="58"/>
      <c r="CJ712" s="113"/>
      <c r="CK712" s="122"/>
    </row>
    <row r="713" spans="17:89" ht="12.75">
      <c r="Q713" s="2"/>
      <c r="S713" s="2"/>
      <c r="U713" s="2"/>
      <c r="W713" s="2"/>
      <c r="Y713" s="2"/>
      <c r="AA713" s="2"/>
      <c r="BU713" s="58"/>
      <c r="CJ713" s="113"/>
      <c r="CK713" s="122"/>
    </row>
    <row r="714" spans="17:89" ht="12.75">
      <c r="Q714" s="2"/>
      <c r="S714" s="2"/>
      <c r="U714" s="2"/>
      <c r="W714" s="2"/>
      <c r="Y714" s="2"/>
      <c r="AA714" s="2"/>
      <c r="BU714" s="58"/>
      <c r="CJ714" s="113"/>
      <c r="CK714" s="122"/>
    </row>
    <row r="715" spans="17:89" ht="12.75">
      <c r="Q715" s="2"/>
      <c r="S715" s="2"/>
      <c r="U715" s="2"/>
      <c r="W715" s="2"/>
      <c r="Y715" s="2"/>
      <c r="AA715" s="2"/>
      <c r="BU715" s="58"/>
      <c r="CJ715" s="113"/>
      <c r="CK715" s="122"/>
    </row>
    <row r="716" spans="17:89" ht="12.75">
      <c r="Q716" s="2"/>
      <c r="S716" s="2"/>
      <c r="U716" s="2"/>
      <c r="W716" s="2"/>
      <c r="Y716" s="2"/>
      <c r="AA716" s="2"/>
      <c r="BU716" s="58"/>
      <c r="CJ716" s="113"/>
      <c r="CK716" s="122"/>
    </row>
    <row r="717" spans="17:89" ht="12.75">
      <c r="Q717" s="2"/>
      <c r="S717" s="2"/>
      <c r="U717" s="2"/>
      <c r="W717" s="2"/>
      <c r="Y717" s="2"/>
      <c r="AA717" s="2"/>
      <c r="BU717" s="58"/>
      <c r="CJ717" s="113"/>
      <c r="CK717" s="122"/>
    </row>
    <row r="718" spans="17:89" ht="12.75">
      <c r="Q718" s="2"/>
      <c r="S718" s="2"/>
      <c r="U718" s="2"/>
      <c r="W718" s="2"/>
      <c r="Y718" s="2"/>
      <c r="AA718" s="2"/>
      <c r="BU718" s="58"/>
      <c r="CJ718" s="113"/>
      <c r="CK718" s="122"/>
    </row>
    <row r="719" spans="17:89" ht="12.75">
      <c r="Q719" s="2"/>
      <c r="S719" s="2"/>
      <c r="U719" s="2"/>
      <c r="W719" s="2"/>
      <c r="Y719" s="2"/>
      <c r="AA719" s="2"/>
      <c r="BU719" s="58"/>
      <c r="CJ719" s="113"/>
      <c r="CK719" s="122"/>
    </row>
    <row r="720" spans="17:89" ht="12.75">
      <c r="Q720" s="2"/>
      <c r="S720" s="2"/>
      <c r="U720" s="2"/>
      <c r="W720" s="2"/>
      <c r="Y720" s="2"/>
      <c r="AA720" s="2"/>
      <c r="BU720" s="58"/>
      <c r="CJ720" s="113"/>
      <c r="CK720" s="122"/>
    </row>
    <row r="721" spans="17:89" ht="12.75">
      <c r="Q721" s="2"/>
      <c r="S721" s="2"/>
      <c r="U721" s="2"/>
      <c r="W721" s="2"/>
      <c r="Y721" s="2"/>
      <c r="AA721" s="2"/>
      <c r="BU721" s="58"/>
      <c r="CJ721" s="113"/>
      <c r="CK721" s="122"/>
    </row>
    <row r="722" spans="17:89" ht="12.75">
      <c r="Q722" s="2"/>
      <c r="S722" s="2"/>
      <c r="U722" s="2"/>
      <c r="W722" s="2"/>
      <c r="Y722" s="2"/>
      <c r="AA722" s="2"/>
      <c r="BU722" s="58"/>
      <c r="CJ722" s="113"/>
      <c r="CK722" s="122"/>
    </row>
    <row r="723" spans="17:89" ht="12.75">
      <c r="Q723" s="2"/>
      <c r="S723" s="2"/>
      <c r="U723" s="2"/>
      <c r="W723" s="2"/>
      <c r="Y723" s="2"/>
      <c r="AA723" s="2"/>
      <c r="BU723" s="58"/>
      <c r="CJ723" s="113"/>
      <c r="CK723" s="122"/>
    </row>
    <row r="724" spans="17:89" ht="12.75">
      <c r="Q724" s="2"/>
      <c r="S724" s="2"/>
      <c r="U724" s="2"/>
      <c r="W724" s="2"/>
      <c r="Y724" s="2"/>
      <c r="AA724" s="2"/>
      <c r="BU724" s="58"/>
      <c r="CJ724" s="113"/>
      <c r="CK724" s="122"/>
    </row>
    <row r="725" spans="17:89" ht="12.75">
      <c r="Q725" s="2"/>
      <c r="S725" s="2"/>
      <c r="U725" s="2"/>
      <c r="W725" s="2"/>
      <c r="Y725" s="2"/>
      <c r="AA725" s="2"/>
      <c r="BU725" s="58"/>
      <c r="CJ725" s="113"/>
      <c r="CK725" s="122"/>
    </row>
    <row r="726" spans="17:89" ht="12.75">
      <c r="Q726" s="2"/>
      <c r="S726" s="2"/>
      <c r="U726" s="2"/>
      <c r="W726" s="2"/>
      <c r="Y726" s="2"/>
      <c r="AA726" s="2"/>
      <c r="BU726" s="58"/>
      <c r="CJ726" s="113"/>
      <c r="CK726" s="122"/>
    </row>
    <row r="727" spans="17:89" ht="12.75">
      <c r="Q727" s="2"/>
      <c r="S727" s="2"/>
      <c r="U727" s="2"/>
      <c r="W727" s="2"/>
      <c r="Y727" s="2"/>
      <c r="AA727" s="2"/>
      <c r="BU727" s="58"/>
      <c r="CJ727" s="113"/>
      <c r="CK727" s="122"/>
    </row>
    <row r="728" spans="17:89" ht="12.75">
      <c r="Q728" s="2"/>
      <c r="S728" s="2"/>
      <c r="U728" s="2"/>
      <c r="W728" s="2"/>
      <c r="Y728" s="2"/>
      <c r="AA728" s="2"/>
      <c r="BU728" s="58"/>
      <c r="CJ728" s="113"/>
      <c r="CK728" s="122"/>
    </row>
    <row r="729" spans="17:89" ht="12.75">
      <c r="Q729" s="2"/>
      <c r="S729" s="2"/>
      <c r="U729" s="2"/>
      <c r="W729" s="2"/>
      <c r="Y729" s="2"/>
      <c r="AA729" s="2"/>
      <c r="BU729" s="58"/>
      <c r="CJ729" s="113"/>
      <c r="CK729" s="122"/>
    </row>
    <row r="730" spans="17:89" ht="12.75">
      <c r="Q730" s="2"/>
      <c r="S730" s="2"/>
      <c r="U730" s="2"/>
      <c r="W730" s="2"/>
      <c r="Y730" s="2"/>
      <c r="AA730" s="2"/>
      <c r="BU730" s="58"/>
      <c r="CJ730" s="113"/>
      <c r="CK730" s="122"/>
    </row>
    <row r="731" spans="17:89" ht="12.75">
      <c r="Q731" s="2"/>
      <c r="S731" s="2"/>
      <c r="U731" s="2"/>
      <c r="W731" s="2"/>
      <c r="Y731" s="2"/>
      <c r="AA731" s="2"/>
      <c r="BU731" s="58"/>
      <c r="CJ731" s="113"/>
      <c r="CK731" s="122"/>
    </row>
    <row r="732" spans="17:89" ht="12.75">
      <c r="Q732" s="2"/>
      <c r="S732" s="2"/>
      <c r="U732" s="2"/>
      <c r="W732" s="2"/>
      <c r="Y732" s="2"/>
      <c r="AA732" s="2"/>
      <c r="BU732" s="58"/>
      <c r="CJ732" s="113"/>
      <c r="CK732" s="122"/>
    </row>
    <row r="733" spans="17:89" ht="12.75">
      <c r="Q733" s="2"/>
      <c r="S733" s="2"/>
      <c r="U733" s="2"/>
      <c r="W733" s="2"/>
      <c r="Y733" s="2"/>
      <c r="AA733" s="2"/>
      <c r="BU733" s="58"/>
      <c r="CJ733" s="113"/>
      <c r="CK733" s="122"/>
    </row>
    <row r="734" spans="17:89" ht="12.75">
      <c r="Q734" s="2"/>
      <c r="S734" s="2"/>
      <c r="U734" s="2"/>
      <c r="W734" s="2"/>
      <c r="Y734" s="2"/>
      <c r="AA734" s="2"/>
      <c r="BU734" s="58"/>
      <c r="CJ734" s="113"/>
      <c r="CK734" s="122"/>
    </row>
    <row r="735" spans="17:89" ht="12.75">
      <c r="Q735" s="2"/>
      <c r="S735" s="2"/>
      <c r="U735" s="2"/>
      <c r="W735" s="2"/>
      <c r="Y735" s="2"/>
      <c r="AA735" s="2"/>
      <c r="BU735" s="58"/>
      <c r="CJ735" s="113"/>
      <c r="CK735" s="122"/>
    </row>
    <row r="736" spans="17:89" ht="12.75">
      <c r="Q736" s="2"/>
      <c r="S736" s="2"/>
      <c r="U736" s="2"/>
      <c r="W736" s="2"/>
      <c r="Y736" s="2"/>
      <c r="AA736" s="2"/>
      <c r="BU736" s="58"/>
      <c r="CJ736" s="113"/>
      <c r="CK736" s="122"/>
    </row>
    <row r="737" spans="17:89" ht="12.75">
      <c r="Q737" s="2"/>
      <c r="S737" s="2"/>
      <c r="U737" s="2"/>
      <c r="W737" s="2"/>
      <c r="Y737" s="2"/>
      <c r="AA737" s="2"/>
      <c r="BU737" s="58"/>
      <c r="CJ737" s="113"/>
      <c r="CK737" s="122"/>
    </row>
    <row r="738" spans="17:89" ht="12.75">
      <c r="Q738" s="2"/>
      <c r="S738" s="2"/>
      <c r="U738" s="2"/>
      <c r="W738" s="2"/>
      <c r="Y738" s="2"/>
      <c r="AA738" s="2"/>
      <c r="BU738" s="58"/>
      <c r="CJ738" s="113"/>
      <c r="CK738" s="122"/>
    </row>
    <row r="739" spans="17:89" ht="12.75">
      <c r="Q739" s="2"/>
      <c r="S739" s="2"/>
      <c r="U739" s="2"/>
      <c r="W739" s="2"/>
      <c r="Y739" s="2"/>
      <c r="AA739" s="2"/>
      <c r="BU739" s="58"/>
      <c r="CJ739" s="113"/>
      <c r="CK739" s="122"/>
    </row>
    <row r="740" spans="17:89" ht="12.75">
      <c r="Q740" s="2"/>
      <c r="S740" s="2"/>
      <c r="U740" s="2"/>
      <c r="W740" s="2"/>
      <c r="Y740" s="2"/>
      <c r="AA740" s="2"/>
      <c r="BU740" s="58"/>
      <c r="CJ740" s="113"/>
      <c r="CK740" s="122"/>
    </row>
    <row r="741" spans="17:89" ht="12.75">
      <c r="Q741" s="2"/>
      <c r="S741" s="2"/>
      <c r="U741" s="2"/>
      <c r="W741" s="2"/>
      <c r="Y741" s="2"/>
      <c r="AA741" s="2"/>
      <c r="BU741" s="58"/>
      <c r="CJ741" s="113"/>
      <c r="CK741" s="122"/>
    </row>
    <row r="742" spans="17:89" ht="12.75">
      <c r="Q742" s="2"/>
      <c r="S742" s="2"/>
      <c r="U742" s="2"/>
      <c r="W742" s="2"/>
      <c r="Y742" s="2"/>
      <c r="AA742" s="2"/>
      <c r="BU742" s="58"/>
      <c r="CJ742" s="113"/>
      <c r="CK742" s="122"/>
    </row>
    <row r="743" spans="17:89" ht="12.75">
      <c r="Q743" s="2"/>
      <c r="S743" s="2"/>
      <c r="U743" s="2"/>
      <c r="W743" s="2"/>
      <c r="Y743" s="2"/>
      <c r="AA743" s="2"/>
      <c r="BU743" s="58"/>
      <c r="CJ743" s="113"/>
      <c r="CK743" s="122"/>
    </row>
    <row r="744" spans="17:89" ht="12.75">
      <c r="Q744" s="2"/>
      <c r="S744" s="2"/>
      <c r="U744" s="2"/>
      <c r="W744" s="2"/>
      <c r="Y744" s="2"/>
      <c r="AA744" s="2"/>
      <c r="BU744" s="58"/>
      <c r="CJ744" s="113"/>
      <c r="CK744" s="122"/>
    </row>
    <row r="745" spans="17:89" ht="12.75">
      <c r="Q745" s="2"/>
      <c r="S745" s="2"/>
      <c r="U745" s="2"/>
      <c r="W745" s="2"/>
      <c r="Y745" s="2"/>
      <c r="AA745" s="2"/>
      <c r="BU745" s="58"/>
      <c r="CJ745" s="113"/>
      <c r="CK745" s="122"/>
    </row>
    <row r="746" spans="17:89" ht="12.75">
      <c r="Q746" s="2"/>
      <c r="S746" s="2"/>
      <c r="U746" s="2"/>
      <c r="W746" s="2"/>
      <c r="Y746" s="2"/>
      <c r="AA746" s="2"/>
      <c r="BU746" s="58"/>
      <c r="CJ746" s="113"/>
      <c r="CK746" s="122"/>
    </row>
    <row r="747" spans="17:89" ht="12.75">
      <c r="Q747" s="2"/>
      <c r="S747" s="2"/>
      <c r="U747" s="2"/>
      <c r="W747" s="2"/>
      <c r="Y747" s="2"/>
      <c r="AA747" s="2"/>
      <c r="BU747" s="58"/>
      <c r="CJ747" s="113"/>
      <c r="CK747" s="122"/>
    </row>
    <row r="748" spans="17:89" ht="12.75">
      <c r="Q748" s="2"/>
      <c r="S748" s="2"/>
      <c r="U748" s="2"/>
      <c r="W748" s="2"/>
      <c r="Y748" s="2"/>
      <c r="AA748" s="2"/>
      <c r="BU748" s="58"/>
      <c r="CJ748" s="113"/>
      <c r="CK748" s="122"/>
    </row>
    <row r="749" spans="17:89" ht="12.75">
      <c r="Q749" s="2"/>
      <c r="S749" s="2"/>
      <c r="U749" s="2"/>
      <c r="W749" s="2"/>
      <c r="Y749" s="2"/>
      <c r="AA749" s="2"/>
      <c r="BU749" s="58"/>
      <c r="CJ749" s="113"/>
      <c r="CK749" s="122"/>
    </row>
    <row r="750" spans="17:89" ht="12.75">
      <c r="Q750" s="2"/>
      <c r="S750" s="2"/>
      <c r="U750" s="2"/>
      <c r="W750" s="2"/>
      <c r="Y750" s="2"/>
      <c r="AA750" s="2"/>
      <c r="BU750" s="58"/>
      <c r="CJ750" s="113"/>
      <c r="CK750" s="122"/>
    </row>
    <row r="751" spans="17:89" ht="12.75">
      <c r="Q751" s="2"/>
      <c r="S751" s="2"/>
      <c r="U751" s="2"/>
      <c r="W751" s="2"/>
      <c r="Y751" s="2"/>
      <c r="AA751" s="2"/>
      <c r="BU751" s="58"/>
      <c r="CJ751" s="113"/>
      <c r="CK751" s="122"/>
    </row>
    <row r="752" spans="17:89" ht="12.75">
      <c r="Q752" s="2"/>
      <c r="S752" s="2"/>
      <c r="U752" s="2"/>
      <c r="W752" s="2"/>
      <c r="Y752" s="2"/>
      <c r="AA752" s="2"/>
      <c r="BU752" s="58"/>
      <c r="CJ752" s="113"/>
      <c r="CK752" s="122"/>
    </row>
    <row r="753" spans="17:89" ht="12.75">
      <c r="Q753" s="2"/>
      <c r="S753" s="2"/>
      <c r="U753" s="2"/>
      <c r="W753" s="2"/>
      <c r="Y753" s="2"/>
      <c r="AA753" s="2"/>
      <c r="BU753" s="58"/>
      <c r="CJ753" s="113"/>
      <c r="CK753" s="122"/>
    </row>
    <row r="754" spans="17:89" ht="12.75">
      <c r="Q754" s="2"/>
      <c r="S754" s="2"/>
      <c r="U754" s="2"/>
      <c r="W754" s="2"/>
      <c r="Y754" s="2"/>
      <c r="AA754" s="2"/>
      <c r="BU754" s="58"/>
      <c r="CJ754" s="113"/>
      <c r="CK754" s="122"/>
    </row>
    <row r="755" spans="17:89" ht="12.75">
      <c r="Q755" s="2"/>
      <c r="S755" s="2"/>
      <c r="U755" s="2"/>
      <c r="W755" s="2"/>
      <c r="Y755" s="2"/>
      <c r="AA755" s="2"/>
      <c r="BU755" s="58"/>
      <c r="CJ755" s="113"/>
      <c r="CK755" s="122"/>
    </row>
    <row r="756" spans="17:89" ht="12.75">
      <c r="Q756" s="2"/>
      <c r="S756" s="2"/>
      <c r="U756" s="2"/>
      <c r="W756" s="2"/>
      <c r="Y756" s="2"/>
      <c r="AA756" s="2"/>
      <c r="BU756" s="58"/>
      <c r="CJ756" s="113"/>
      <c r="CK756" s="122"/>
    </row>
    <row r="757" spans="17:89" ht="12.75">
      <c r="Q757" s="2"/>
      <c r="S757" s="2"/>
      <c r="U757" s="2"/>
      <c r="W757" s="2"/>
      <c r="Y757" s="2"/>
      <c r="AA757" s="2"/>
      <c r="BU757" s="58"/>
      <c r="CJ757" s="113"/>
      <c r="CK757" s="122"/>
    </row>
    <row r="758" spans="17:89" ht="12.75">
      <c r="Q758" s="2"/>
      <c r="S758" s="2"/>
      <c r="U758" s="2"/>
      <c r="W758" s="2"/>
      <c r="Y758" s="2"/>
      <c r="AA758" s="2"/>
      <c r="BU758" s="58"/>
      <c r="CJ758" s="113"/>
      <c r="CK758" s="122"/>
    </row>
    <row r="759" spans="17:89" ht="12.75">
      <c r="Q759" s="2"/>
      <c r="S759" s="2"/>
      <c r="U759" s="2"/>
      <c r="W759" s="2"/>
      <c r="Y759" s="2"/>
      <c r="AA759" s="2"/>
      <c r="BU759" s="58"/>
      <c r="CJ759" s="113"/>
      <c r="CK759" s="122"/>
    </row>
    <row r="760" spans="17:89" ht="12.75">
      <c r="Q760" s="2"/>
      <c r="S760" s="2"/>
      <c r="U760" s="2"/>
      <c r="W760" s="2"/>
      <c r="Y760" s="2"/>
      <c r="AA760" s="2"/>
      <c r="BU760" s="58"/>
      <c r="CJ760" s="113"/>
      <c r="CK760" s="122"/>
    </row>
    <row r="761" spans="17:89" ht="12.75">
      <c r="Q761" s="2"/>
      <c r="S761" s="2"/>
      <c r="U761" s="2"/>
      <c r="W761" s="2"/>
      <c r="Y761" s="2"/>
      <c r="AA761" s="2"/>
      <c r="BU761" s="58"/>
      <c r="CJ761" s="113"/>
      <c r="CK761" s="122"/>
    </row>
    <row r="762" spans="17:89" ht="12.75">
      <c r="Q762" s="2"/>
      <c r="S762" s="2"/>
      <c r="U762" s="2"/>
      <c r="W762" s="2"/>
      <c r="Y762" s="2"/>
      <c r="AA762" s="2"/>
      <c r="BU762" s="58"/>
      <c r="CJ762" s="113"/>
      <c r="CK762" s="122"/>
    </row>
    <row r="763" spans="17:89" ht="12.75">
      <c r="Q763" s="2"/>
      <c r="S763" s="2"/>
      <c r="U763" s="2"/>
      <c r="W763" s="2"/>
      <c r="Y763" s="2"/>
      <c r="AA763" s="2"/>
      <c r="BU763" s="58"/>
      <c r="CJ763" s="113"/>
      <c r="CK763" s="122"/>
    </row>
    <row r="764" spans="17:89" ht="12.75">
      <c r="Q764" s="2"/>
      <c r="S764" s="2"/>
      <c r="U764" s="2"/>
      <c r="W764" s="2"/>
      <c r="Y764" s="2"/>
      <c r="AA764" s="2"/>
      <c r="BU764" s="58"/>
      <c r="CJ764" s="113"/>
      <c r="CK764" s="122"/>
    </row>
    <row r="765" spans="17:89" ht="12.75">
      <c r="Q765" s="2"/>
      <c r="S765" s="2"/>
      <c r="U765" s="2"/>
      <c r="W765" s="2"/>
      <c r="Y765" s="2"/>
      <c r="AA765" s="2"/>
      <c r="BU765" s="58"/>
      <c r="CJ765" s="113"/>
      <c r="CK765" s="122"/>
    </row>
    <row r="766" spans="17:89" ht="12.75">
      <c r="Q766" s="2"/>
      <c r="S766" s="2"/>
      <c r="U766" s="2"/>
      <c r="W766" s="2"/>
      <c r="Y766" s="2"/>
      <c r="AA766" s="2"/>
      <c r="BU766" s="58"/>
      <c r="CJ766" s="113"/>
      <c r="CK766" s="122"/>
    </row>
    <row r="767" spans="17:89" ht="12.75">
      <c r="Q767" s="2"/>
      <c r="S767" s="2"/>
      <c r="U767" s="2"/>
      <c r="W767" s="2"/>
      <c r="Y767" s="2"/>
      <c r="AA767" s="2"/>
      <c r="BU767" s="58"/>
      <c r="CJ767" s="113"/>
      <c r="CK767" s="122"/>
    </row>
    <row r="768" spans="17:89" ht="12.75">
      <c r="Q768" s="2"/>
      <c r="S768" s="2"/>
      <c r="U768" s="2"/>
      <c r="W768" s="2"/>
      <c r="Y768" s="2"/>
      <c r="AA768" s="2"/>
      <c r="BU768" s="58"/>
      <c r="CJ768" s="113"/>
      <c r="CK768" s="122"/>
    </row>
    <row r="769" spans="17:89" ht="12.75">
      <c r="Q769" s="2"/>
      <c r="S769" s="2"/>
      <c r="U769" s="2"/>
      <c r="W769" s="2"/>
      <c r="Y769" s="2"/>
      <c r="AA769" s="2"/>
      <c r="BU769" s="58"/>
      <c r="CJ769" s="113"/>
      <c r="CK769" s="122"/>
    </row>
    <row r="770" spans="17:89" ht="12.75">
      <c r="Q770" s="2"/>
      <c r="S770" s="2"/>
      <c r="U770" s="2"/>
      <c r="W770" s="2"/>
      <c r="Y770" s="2"/>
      <c r="AA770" s="2"/>
      <c r="BU770" s="58"/>
      <c r="CJ770" s="113"/>
      <c r="CK770" s="122"/>
    </row>
    <row r="771" spans="17:89" ht="12.75">
      <c r="Q771" s="2"/>
      <c r="S771" s="2"/>
      <c r="U771" s="2"/>
      <c r="W771" s="2"/>
      <c r="Y771" s="2"/>
      <c r="AA771" s="2"/>
      <c r="BU771" s="58"/>
      <c r="CJ771" s="113"/>
      <c r="CK771" s="122"/>
    </row>
    <row r="772" spans="17:89" ht="12.75">
      <c r="Q772" s="2"/>
      <c r="S772" s="2"/>
      <c r="U772" s="2"/>
      <c r="W772" s="2"/>
      <c r="Y772" s="2"/>
      <c r="AA772" s="2"/>
      <c r="BU772" s="58"/>
      <c r="CJ772" s="113"/>
      <c r="CK772" s="122"/>
    </row>
    <row r="773" spans="17:89" ht="12.75">
      <c r="Q773" s="2"/>
      <c r="S773" s="2"/>
      <c r="U773" s="2"/>
      <c r="W773" s="2"/>
      <c r="Y773" s="2"/>
      <c r="AA773" s="2"/>
      <c r="BU773" s="58"/>
      <c r="CJ773" s="113"/>
      <c r="CK773" s="122"/>
    </row>
    <row r="774" spans="17:89" ht="12.75">
      <c r="Q774" s="2"/>
      <c r="S774" s="2"/>
      <c r="U774" s="2"/>
      <c r="W774" s="2"/>
      <c r="Y774" s="2"/>
      <c r="AA774" s="2"/>
      <c r="BU774" s="58"/>
      <c r="CJ774" s="113"/>
      <c r="CK774" s="122"/>
    </row>
    <row r="775" spans="17:89" ht="12.75">
      <c r="Q775" s="2"/>
      <c r="S775" s="2"/>
      <c r="U775" s="2"/>
      <c r="W775" s="2"/>
      <c r="Y775" s="2"/>
      <c r="AA775" s="2"/>
      <c r="BU775" s="58"/>
      <c r="CJ775" s="113"/>
      <c r="CK775" s="122"/>
    </row>
    <row r="776" spans="17:89" ht="12.75">
      <c r="Q776" s="2"/>
      <c r="S776" s="2"/>
      <c r="U776" s="2"/>
      <c r="W776" s="2"/>
      <c r="Y776" s="2"/>
      <c r="AA776" s="2"/>
      <c r="BU776" s="58"/>
      <c r="CJ776" s="113"/>
      <c r="CK776" s="122"/>
    </row>
    <row r="777" spans="17:89" ht="12.75">
      <c r="Q777" s="2"/>
      <c r="S777" s="2"/>
      <c r="U777" s="2"/>
      <c r="W777" s="2"/>
      <c r="Y777" s="2"/>
      <c r="AA777" s="2"/>
      <c r="BU777" s="58"/>
      <c r="CJ777" s="113"/>
      <c r="CK777" s="122"/>
    </row>
    <row r="778" spans="17:89" ht="12.75">
      <c r="Q778" s="2"/>
      <c r="S778" s="2"/>
      <c r="U778" s="2"/>
      <c r="W778" s="2"/>
      <c r="Y778" s="2"/>
      <c r="AA778" s="2"/>
      <c r="BU778" s="58"/>
      <c r="CJ778" s="113"/>
      <c r="CK778" s="122"/>
    </row>
    <row r="779" spans="17:89" ht="12.75">
      <c r="Q779" s="2"/>
      <c r="S779" s="2"/>
      <c r="U779" s="2"/>
      <c r="W779" s="2"/>
      <c r="Y779" s="2"/>
      <c r="AA779" s="2"/>
      <c r="BU779" s="58"/>
      <c r="CJ779" s="113"/>
      <c r="CK779" s="122"/>
    </row>
    <row r="780" spans="17:89" ht="12.75">
      <c r="Q780" s="2"/>
      <c r="S780" s="2"/>
      <c r="U780" s="2"/>
      <c r="W780" s="2"/>
      <c r="Y780" s="2"/>
      <c r="AA780" s="2"/>
      <c r="BU780" s="58"/>
      <c r="CJ780" s="113"/>
      <c r="CK780" s="122"/>
    </row>
    <row r="781" spans="17:89" ht="12.75">
      <c r="Q781" s="2"/>
      <c r="S781" s="2"/>
      <c r="U781" s="2"/>
      <c r="W781" s="2"/>
      <c r="Y781" s="2"/>
      <c r="AA781" s="2"/>
      <c r="BU781" s="58"/>
      <c r="CJ781" s="113"/>
      <c r="CK781" s="122"/>
    </row>
    <row r="782" spans="17:89" ht="12.75">
      <c r="Q782" s="2"/>
      <c r="S782" s="2"/>
      <c r="U782" s="2"/>
      <c r="W782" s="2"/>
      <c r="Y782" s="2"/>
      <c r="AA782" s="2"/>
      <c r="BU782" s="58"/>
      <c r="CJ782" s="113"/>
      <c r="CK782" s="122"/>
    </row>
    <row r="783" spans="17:89" ht="12.75">
      <c r="Q783" s="2"/>
      <c r="S783" s="2"/>
      <c r="U783" s="2"/>
      <c r="W783" s="2"/>
      <c r="Y783" s="2"/>
      <c r="AA783" s="2"/>
      <c r="BU783" s="58"/>
      <c r="CJ783" s="113"/>
      <c r="CK783" s="122"/>
    </row>
    <row r="784" spans="17:89" ht="12.75">
      <c r="Q784" s="2"/>
      <c r="S784" s="2"/>
      <c r="U784" s="2"/>
      <c r="W784" s="2"/>
      <c r="Y784" s="2"/>
      <c r="AA784" s="2"/>
      <c r="BU784" s="58"/>
      <c r="CJ784" s="113"/>
      <c r="CK784" s="122"/>
    </row>
    <row r="785" spans="17:89" ht="12.75">
      <c r="Q785" s="2"/>
      <c r="S785" s="2"/>
      <c r="U785" s="2"/>
      <c r="W785" s="2"/>
      <c r="Y785" s="2"/>
      <c r="AA785" s="2"/>
      <c r="BU785" s="58"/>
      <c r="CJ785" s="113"/>
      <c r="CK785" s="122"/>
    </row>
    <row r="786" spans="17:89" ht="12.75">
      <c r="Q786" s="2"/>
      <c r="S786" s="2"/>
      <c r="U786" s="2"/>
      <c r="W786" s="2"/>
      <c r="Y786" s="2"/>
      <c r="AA786" s="2"/>
      <c r="BU786" s="58"/>
      <c r="CJ786" s="113"/>
      <c r="CK786" s="122"/>
    </row>
    <row r="787" spans="17:89" ht="12.75">
      <c r="Q787" s="2"/>
      <c r="S787" s="2"/>
      <c r="U787" s="2"/>
      <c r="W787" s="2"/>
      <c r="Y787" s="2"/>
      <c r="AA787" s="2"/>
      <c r="BU787" s="58"/>
      <c r="CJ787" s="113"/>
      <c r="CK787" s="122"/>
    </row>
    <row r="788" spans="17:89" ht="12.75">
      <c r="Q788" s="2"/>
      <c r="S788" s="2"/>
      <c r="U788" s="2"/>
      <c r="W788" s="2"/>
      <c r="Y788" s="2"/>
      <c r="AA788" s="2"/>
      <c r="BU788" s="58"/>
      <c r="CJ788" s="113"/>
      <c r="CK788" s="122"/>
    </row>
    <row r="789" spans="17:89" ht="12.75">
      <c r="Q789" s="2"/>
      <c r="S789" s="2"/>
      <c r="U789" s="2"/>
      <c r="W789" s="2"/>
      <c r="Y789" s="2"/>
      <c r="AA789" s="2"/>
      <c r="BU789" s="58"/>
      <c r="CJ789" s="113"/>
      <c r="CK789" s="122"/>
    </row>
    <row r="790" spans="17:89" ht="12.75">
      <c r="Q790" s="2"/>
      <c r="S790" s="2"/>
      <c r="U790" s="2"/>
      <c r="W790" s="2"/>
      <c r="Y790" s="2"/>
      <c r="AA790" s="2"/>
      <c r="BU790" s="58"/>
      <c r="CJ790" s="113"/>
      <c r="CK790" s="122"/>
    </row>
    <row r="791" spans="17:89" ht="12.75">
      <c r="Q791" s="2"/>
      <c r="S791" s="2"/>
      <c r="U791" s="2"/>
      <c r="W791" s="2"/>
      <c r="Y791" s="2"/>
      <c r="AA791" s="2"/>
      <c r="BU791" s="58"/>
      <c r="CJ791" s="113"/>
      <c r="CK791" s="122"/>
    </row>
    <row r="792" spans="17:89" ht="12.75">
      <c r="Q792" s="2"/>
      <c r="S792" s="2"/>
      <c r="U792" s="2"/>
      <c r="W792" s="2"/>
      <c r="Y792" s="2"/>
      <c r="AA792" s="2"/>
      <c r="BU792" s="58"/>
      <c r="CJ792" s="113"/>
      <c r="CK792" s="122"/>
    </row>
    <row r="793" spans="17:89" ht="12.75">
      <c r="Q793" s="2"/>
      <c r="S793" s="2"/>
      <c r="U793" s="2"/>
      <c r="W793" s="2"/>
      <c r="Y793" s="2"/>
      <c r="AA793" s="2"/>
      <c r="BU793" s="58"/>
      <c r="CJ793" s="113"/>
      <c r="CK793" s="122"/>
    </row>
    <row r="794" spans="17:89" ht="12.75">
      <c r="Q794" s="2"/>
      <c r="S794" s="2"/>
      <c r="U794" s="2"/>
      <c r="W794" s="2"/>
      <c r="Y794" s="2"/>
      <c r="AA794" s="2"/>
      <c r="BU794" s="58"/>
      <c r="CJ794" s="113"/>
      <c r="CK794" s="122"/>
    </row>
    <row r="795" spans="17:89" ht="12.75">
      <c r="Q795" s="2"/>
      <c r="S795" s="2"/>
      <c r="U795" s="2"/>
      <c r="W795" s="2"/>
      <c r="Y795" s="2"/>
      <c r="AA795" s="2"/>
      <c r="BU795" s="58"/>
      <c r="CJ795" s="113"/>
      <c r="CK795" s="122"/>
    </row>
    <row r="796" spans="17:89" ht="12.75">
      <c r="Q796" s="2"/>
      <c r="S796" s="2"/>
      <c r="U796" s="2"/>
      <c r="W796" s="2"/>
      <c r="Y796" s="2"/>
      <c r="AA796" s="2"/>
      <c r="BU796" s="58"/>
      <c r="CJ796" s="113"/>
      <c r="CK796" s="122"/>
    </row>
    <row r="797" spans="17:89" ht="12.75">
      <c r="Q797" s="2"/>
      <c r="S797" s="2"/>
      <c r="U797" s="2"/>
      <c r="W797" s="2"/>
      <c r="Y797" s="2"/>
      <c r="AA797" s="2"/>
      <c r="BU797" s="58"/>
      <c r="CJ797" s="113"/>
      <c r="CK797" s="122"/>
    </row>
    <row r="798" spans="17:89" ht="12.75">
      <c r="Q798" s="2"/>
      <c r="S798" s="2"/>
      <c r="U798" s="2"/>
      <c r="W798" s="2"/>
      <c r="Y798" s="2"/>
      <c r="AA798" s="2"/>
      <c r="BU798" s="58"/>
      <c r="CJ798" s="113"/>
      <c r="CK798" s="122"/>
    </row>
    <row r="799" spans="17:89" ht="12.75">
      <c r="Q799" s="2"/>
      <c r="S799" s="2"/>
      <c r="U799" s="2"/>
      <c r="W799" s="2"/>
      <c r="Y799" s="2"/>
      <c r="AA799" s="2"/>
      <c r="BU799" s="58"/>
      <c r="CJ799" s="113"/>
      <c r="CK799" s="122"/>
    </row>
    <row r="800" spans="17:89" ht="12.75">
      <c r="Q800" s="2"/>
      <c r="S800" s="2"/>
      <c r="U800" s="2"/>
      <c r="W800" s="2"/>
      <c r="Y800" s="2"/>
      <c r="AA800" s="2"/>
      <c r="BU800" s="58"/>
      <c r="CJ800" s="113"/>
      <c r="CK800" s="122"/>
    </row>
    <row r="801" spans="17:89" ht="12.75">
      <c r="Q801" s="2"/>
      <c r="S801" s="2"/>
      <c r="U801" s="2"/>
      <c r="W801" s="2"/>
      <c r="Y801" s="2"/>
      <c r="AA801" s="2"/>
      <c r="BU801" s="58"/>
      <c r="CJ801" s="113"/>
      <c r="CK801" s="122"/>
    </row>
    <row r="802" spans="17:89" ht="12.75">
      <c r="Q802" s="2"/>
      <c r="S802" s="2"/>
      <c r="U802" s="2"/>
      <c r="W802" s="2"/>
      <c r="Y802" s="2"/>
      <c r="AA802" s="2"/>
      <c r="BU802" s="58"/>
      <c r="CJ802" s="113"/>
      <c r="CK802" s="122"/>
    </row>
    <row r="803" spans="17:89" ht="12.75">
      <c r="Q803" s="2"/>
      <c r="S803" s="2"/>
      <c r="U803" s="2"/>
      <c r="W803" s="2"/>
      <c r="Y803" s="2"/>
      <c r="AA803" s="2"/>
      <c r="BU803" s="58"/>
      <c r="CJ803" s="113"/>
      <c r="CK803" s="122"/>
    </row>
    <row r="804" spans="17:89" ht="12.75">
      <c r="Q804" s="2"/>
      <c r="S804" s="2"/>
      <c r="U804" s="2"/>
      <c r="W804" s="2"/>
      <c r="Y804" s="2"/>
      <c r="AA804" s="2"/>
      <c r="BU804" s="58"/>
      <c r="CJ804" s="113"/>
      <c r="CK804" s="122"/>
    </row>
    <row r="805" spans="17:89" ht="12.75">
      <c r="Q805" s="2"/>
      <c r="S805" s="2"/>
      <c r="U805" s="2"/>
      <c r="W805" s="2"/>
      <c r="Y805" s="2"/>
      <c r="AA805" s="2"/>
      <c r="BU805" s="58"/>
      <c r="CJ805" s="113"/>
      <c r="CK805" s="122"/>
    </row>
    <row r="806" spans="17:89" ht="12.75">
      <c r="Q806" s="2"/>
      <c r="S806" s="2"/>
      <c r="U806" s="2"/>
      <c r="W806" s="2"/>
      <c r="Y806" s="2"/>
      <c r="AA806" s="2"/>
      <c r="BU806" s="58"/>
      <c r="CJ806" s="113"/>
      <c r="CK806" s="122"/>
    </row>
    <row r="807" spans="17:89" ht="12.75">
      <c r="Q807" s="2"/>
      <c r="S807" s="2"/>
      <c r="U807" s="2"/>
      <c r="W807" s="2"/>
      <c r="Y807" s="2"/>
      <c r="AA807" s="2"/>
      <c r="BU807" s="58"/>
      <c r="CJ807" s="113"/>
      <c r="CK807" s="122"/>
    </row>
    <row r="808" spans="17:89" ht="12.75">
      <c r="Q808" s="2"/>
      <c r="S808" s="2"/>
      <c r="U808" s="2"/>
      <c r="W808" s="2"/>
      <c r="Y808" s="2"/>
      <c r="AA808" s="2"/>
      <c r="BU808" s="58"/>
      <c r="CJ808" s="113"/>
      <c r="CK808" s="122"/>
    </row>
    <row r="809" spans="17:89" ht="12.75">
      <c r="Q809" s="2"/>
      <c r="S809" s="2"/>
      <c r="U809" s="2"/>
      <c r="W809" s="2"/>
      <c r="Y809" s="2"/>
      <c r="AA809" s="2"/>
      <c r="BU809" s="58"/>
      <c r="CJ809" s="113"/>
      <c r="CK809" s="122"/>
    </row>
    <row r="810" spans="17:89" ht="12.75">
      <c r="Q810" s="2"/>
      <c r="S810" s="2"/>
      <c r="U810" s="2"/>
      <c r="W810" s="2"/>
      <c r="Y810" s="2"/>
      <c r="AA810" s="2"/>
      <c r="BU810" s="58"/>
      <c r="CJ810" s="113"/>
      <c r="CK810" s="122"/>
    </row>
    <row r="811" spans="17:89" ht="12.75">
      <c r="Q811" s="2"/>
      <c r="S811" s="2"/>
      <c r="U811" s="2"/>
      <c r="W811" s="2"/>
      <c r="Y811" s="2"/>
      <c r="AA811" s="2"/>
      <c r="BU811" s="58"/>
      <c r="CJ811" s="113"/>
      <c r="CK811" s="122"/>
    </row>
    <row r="812" spans="17:89" ht="12.75">
      <c r="Q812" s="2"/>
      <c r="S812" s="2"/>
      <c r="U812" s="2"/>
      <c r="W812" s="2"/>
      <c r="Y812" s="2"/>
      <c r="AA812" s="2"/>
      <c r="BU812" s="58"/>
      <c r="CJ812" s="113"/>
      <c r="CK812" s="122"/>
    </row>
    <row r="813" spans="17:89" ht="12.75">
      <c r="Q813" s="2"/>
      <c r="S813" s="2"/>
      <c r="U813" s="2"/>
      <c r="W813" s="2"/>
      <c r="Y813" s="2"/>
      <c r="AA813" s="2"/>
      <c r="BU813" s="58"/>
      <c r="CJ813" s="113"/>
      <c r="CK813" s="122"/>
    </row>
    <row r="814" spans="17:89" ht="12.75">
      <c r="Q814" s="2"/>
      <c r="S814" s="2"/>
      <c r="U814" s="2"/>
      <c r="W814" s="2"/>
      <c r="Y814" s="2"/>
      <c r="AA814" s="2"/>
      <c r="BU814" s="58"/>
      <c r="CJ814" s="113"/>
      <c r="CK814" s="122"/>
    </row>
    <row r="815" spans="17:89" ht="12.75">
      <c r="Q815" s="2"/>
      <c r="S815" s="2"/>
      <c r="U815" s="2"/>
      <c r="W815" s="2"/>
      <c r="Y815" s="2"/>
      <c r="AA815" s="2"/>
      <c r="BU815" s="58"/>
      <c r="CJ815" s="113"/>
      <c r="CK815" s="122"/>
    </row>
    <row r="816" spans="17:89" ht="12.75">
      <c r="Q816" s="2"/>
      <c r="S816" s="2"/>
      <c r="U816" s="2"/>
      <c r="W816" s="2"/>
      <c r="Y816" s="2"/>
      <c r="AA816" s="2"/>
      <c r="BU816" s="58"/>
      <c r="CJ816" s="113"/>
      <c r="CK816" s="122"/>
    </row>
    <row r="817" spans="17:89" ht="12.75">
      <c r="Q817" s="2"/>
      <c r="S817" s="2"/>
      <c r="U817" s="2"/>
      <c r="W817" s="2"/>
      <c r="Y817" s="2"/>
      <c r="AA817" s="2"/>
      <c r="BU817" s="58"/>
      <c r="CJ817" s="113"/>
      <c r="CK817" s="122"/>
    </row>
    <row r="818" spans="17:89" ht="12.75">
      <c r="Q818" s="2"/>
      <c r="S818" s="2"/>
      <c r="U818" s="2"/>
      <c r="W818" s="2"/>
      <c r="Y818" s="2"/>
      <c r="AA818" s="2"/>
      <c r="BU818" s="58"/>
      <c r="CJ818" s="113"/>
      <c r="CK818" s="122"/>
    </row>
    <row r="819" spans="17:89" ht="12.75">
      <c r="Q819" s="2"/>
      <c r="S819" s="2"/>
      <c r="U819" s="2"/>
      <c r="W819" s="2"/>
      <c r="Y819" s="2"/>
      <c r="AA819" s="2"/>
      <c r="BU819" s="58"/>
      <c r="CJ819" s="113"/>
      <c r="CK819" s="122"/>
    </row>
    <row r="820" spans="17:89" ht="12.75">
      <c r="Q820" s="2"/>
      <c r="S820" s="2"/>
      <c r="U820" s="2"/>
      <c r="W820" s="2"/>
      <c r="Y820" s="2"/>
      <c r="AA820" s="2"/>
      <c r="BU820" s="58"/>
      <c r="CJ820" s="113"/>
      <c r="CK820" s="122"/>
    </row>
    <row r="821" spans="17:89" ht="12.75">
      <c r="Q821" s="2"/>
      <c r="S821" s="2"/>
      <c r="U821" s="2"/>
      <c r="W821" s="2"/>
      <c r="Y821" s="2"/>
      <c r="AA821" s="2"/>
      <c r="BU821" s="58"/>
      <c r="CJ821" s="113"/>
      <c r="CK821" s="122"/>
    </row>
    <row r="822" spans="17:89" ht="12.75">
      <c r="Q822" s="2"/>
      <c r="S822" s="2"/>
      <c r="U822" s="2"/>
      <c r="W822" s="2"/>
      <c r="Y822" s="2"/>
      <c r="AA822" s="2"/>
      <c r="BU822" s="58"/>
      <c r="CJ822" s="113"/>
      <c r="CK822" s="122"/>
    </row>
    <row r="823" spans="17:89" ht="12.75">
      <c r="Q823" s="2"/>
      <c r="S823" s="2"/>
      <c r="U823" s="2"/>
      <c r="W823" s="2"/>
      <c r="Y823" s="2"/>
      <c r="AA823" s="2"/>
      <c r="BU823" s="58"/>
      <c r="CJ823" s="113"/>
      <c r="CK823" s="122"/>
    </row>
    <row r="824" spans="17:89" ht="12.75">
      <c r="Q824" s="2"/>
      <c r="S824" s="2"/>
      <c r="U824" s="2"/>
      <c r="W824" s="2"/>
      <c r="Y824" s="2"/>
      <c r="AA824" s="2"/>
      <c r="BU824" s="58"/>
      <c r="CJ824" s="113"/>
      <c r="CK824" s="122"/>
    </row>
    <row r="825" spans="17:89" ht="12.75">
      <c r="Q825" s="2"/>
      <c r="S825" s="2"/>
      <c r="U825" s="2"/>
      <c r="W825" s="2"/>
      <c r="Y825" s="2"/>
      <c r="AA825" s="2"/>
      <c r="BU825" s="58"/>
      <c r="CJ825" s="113"/>
      <c r="CK825" s="122"/>
    </row>
    <row r="826" spans="17:89" ht="12.75">
      <c r="Q826" s="2"/>
      <c r="S826" s="2"/>
      <c r="U826" s="2"/>
      <c r="W826" s="2"/>
      <c r="Y826" s="2"/>
      <c r="AA826" s="2"/>
      <c r="BU826" s="58"/>
      <c r="CJ826" s="113"/>
      <c r="CK826" s="122"/>
    </row>
    <row r="827" spans="17:89" ht="12.75">
      <c r="Q827" s="2"/>
      <c r="S827" s="2"/>
      <c r="U827" s="2"/>
      <c r="W827" s="2"/>
      <c r="Y827" s="2"/>
      <c r="AA827" s="2"/>
      <c r="BU827" s="58"/>
      <c r="CJ827" s="113"/>
      <c r="CK827" s="122"/>
    </row>
    <row r="828" spans="17:89" ht="12.75">
      <c r="Q828" s="2"/>
      <c r="S828" s="2"/>
      <c r="U828" s="2"/>
      <c r="W828" s="2"/>
      <c r="Y828" s="2"/>
      <c r="AA828" s="2"/>
      <c r="BU828" s="58"/>
      <c r="CJ828" s="113"/>
      <c r="CK828" s="122"/>
    </row>
    <row r="829" spans="17:89" ht="12.75">
      <c r="Q829" s="2"/>
      <c r="S829" s="2"/>
      <c r="U829" s="2"/>
      <c r="W829" s="2"/>
      <c r="Y829" s="2"/>
      <c r="AA829" s="2"/>
      <c r="BU829" s="58"/>
      <c r="CJ829" s="113"/>
      <c r="CK829" s="122"/>
    </row>
    <row r="830" spans="17:89" ht="12.75">
      <c r="Q830" s="2"/>
      <c r="S830" s="2"/>
      <c r="U830" s="2"/>
      <c r="W830" s="2"/>
      <c r="Y830" s="2"/>
      <c r="AA830" s="2"/>
      <c r="BU830" s="58"/>
      <c r="CJ830" s="113"/>
      <c r="CK830" s="122"/>
    </row>
    <row r="831" spans="17:89" ht="12.75">
      <c r="Q831" s="2"/>
      <c r="S831" s="2"/>
      <c r="U831" s="2"/>
      <c r="W831" s="2"/>
      <c r="Y831" s="2"/>
      <c r="AA831" s="2"/>
      <c r="BU831" s="58"/>
      <c r="CJ831" s="113"/>
      <c r="CK831" s="122"/>
    </row>
    <row r="832" spans="17:89" ht="12.75">
      <c r="Q832" s="2"/>
      <c r="S832" s="2"/>
      <c r="U832" s="2"/>
      <c r="W832" s="2"/>
      <c r="Y832" s="2"/>
      <c r="AA832" s="2"/>
      <c r="BU832" s="58"/>
      <c r="CJ832" s="113"/>
      <c r="CK832" s="122"/>
    </row>
    <row r="833" spans="17:89" ht="12.75">
      <c r="Q833" s="2"/>
      <c r="S833" s="2"/>
      <c r="U833" s="2"/>
      <c r="W833" s="2"/>
      <c r="Y833" s="2"/>
      <c r="AA833" s="2"/>
      <c r="BU833" s="58"/>
      <c r="CJ833" s="113"/>
      <c r="CK833" s="122"/>
    </row>
    <row r="834" spans="17:89" ht="12.75">
      <c r="Q834" s="2"/>
      <c r="S834" s="2"/>
      <c r="U834" s="2"/>
      <c r="W834" s="2"/>
      <c r="Y834" s="2"/>
      <c r="AA834" s="2"/>
      <c r="BU834" s="58"/>
      <c r="CJ834" s="113"/>
      <c r="CK834" s="122"/>
    </row>
    <row r="835" spans="17:89" ht="12.75">
      <c r="Q835" s="2"/>
      <c r="S835" s="2"/>
      <c r="U835" s="2"/>
      <c r="W835" s="2"/>
      <c r="Y835" s="2"/>
      <c r="AA835" s="2"/>
      <c r="BU835" s="58"/>
      <c r="CJ835" s="113"/>
      <c r="CK835" s="122"/>
    </row>
    <row r="836" spans="17:89" ht="12.75">
      <c r="Q836" s="2"/>
      <c r="S836" s="2"/>
      <c r="U836" s="2"/>
      <c r="W836" s="2"/>
      <c r="Y836" s="2"/>
      <c r="AA836" s="2"/>
      <c r="BU836" s="58"/>
      <c r="CJ836" s="113"/>
      <c r="CK836" s="122"/>
    </row>
    <row r="837" spans="17:89" ht="12.75">
      <c r="Q837" s="2"/>
      <c r="S837" s="2"/>
      <c r="U837" s="2"/>
      <c r="W837" s="2"/>
      <c r="Y837" s="2"/>
      <c r="AA837" s="2"/>
      <c r="BU837" s="58"/>
      <c r="CJ837" s="113"/>
      <c r="CK837" s="122"/>
    </row>
    <row r="838" spans="17:89" ht="12.75">
      <c r="Q838" s="2"/>
      <c r="S838" s="2"/>
      <c r="U838" s="2"/>
      <c r="W838" s="2"/>
      <c r="Y838" s="2"/>
      <c r="AA838" s="2"/>
      <c r="BU838" s="58"/>
      <c r="CJ838" s="113"/>
      <c r="CK838" s="122"/>
    </row>
    <row r="839" spans="17:89" ht="12.75">
      <c r="Q839" s="2"/>
      <c r="S839" s="2"/>
      <c r="U839" s="2"/>
      <c r="W839" s="2"/>
      <c r="Y839" s="2"/>
      <c r="AA839" s="2"/>
      <c r="BU839" s="58"/>
      <c r="CJ839" s="113"/>
      <c r="CK839" s="122"/>
    </row>
    <row r="840" spans="17:89" ht="12.75">
      <c r="Q840" s="2"/>
      <c r="S840" s="2"/>
      <c r="U840" s="2"/>
      <c r="W840" s="2"/>
      <c r="Y840" s="2"/>
      <c r="AA840" s="2"/>
      <c r="BU840" s="58"/>
      <c r="CJ840" s="113"/>
      <c r="CK840" s="122"/>
    </row>
    <row r="841" spans="17:89" ht="12.75">
      <c r="Q841" s="2"/>
      <c r="S841" s="2"/>
      <c r="U841" s="2"/>
      <c r="W841" s="2"/>
      <c r="Y841" s="2"/>
      <c r="AA841" s="2"/>
      <c r="BU841" s="58"/>
      <c r="CJ841" s="113"/>
      <c r="CK841" s="122"/>
    </row>
    <row r="842" spans="17:89" ht="12.75">
      <c r="Q842" s="2"/>
      <c r="S842" s="2"/>
      <c r="U842" s="2"/>
      <c r="W842" s="2"/>
      <c r="Y842" s="2"/>
      <c r="AA842" s="2"/>
      <c r="BU842" s="58"/>
      <c r="CJ842" s="113"/>
      <c r="CK842" s="122"/>
    </row>
    <row r="843" spans="17:89" ht="12.75">
      <c r="Q843" s="2"/>
      <c r="S843" s="2"/>
      <c r="U843" s="2"/>
      <c r="W843" s="2"/>
      <c r="Y843" s="2"/>
      <c r="AA843" s="2"/>
      <c r="BU843" s="58"/>
      <c r="CJ843" s="113"/>
      <c r="CK843" s="122"/>
    </row>
    <row r="844" spans="17:89" ht="12.75">
      <c r="Q844" s="2"/>
      <c r="S844" s="2"/>
      <c r="U844" s="2"/>
      <c r="W844" s="2"/>
      <c r="Y844" s="2"/>
      <c r="AA844" s="2"/>
      <c r="BU844" s="58"/>
      <c r="CJ844" s="113"/>
      <c r="CK844" s="122"/>
    </row>
    <row r="845" spans="17:89" ht="12.75">
      <c r="Q845" s="2"/>
      <c r="S845" s="2"/>
      <c r="U845" s="2"/>
      <c r="W845" s="2"/>
      <c r="Y845" s="2"/>
      <c r="AA845" s="2"/>
      <c r="BU845" s="58"/>
      <c r="CJ845" s="113"/>
      <c r="CK845" s="122"/>
    </row>
    <row r="846" spans="17:89" ht="12.75">
      <c r="Q846" s="2"/>
      <c r="S846" s="2"/>
      <c r="U846" s="2"/>
      <c r="W846" s="2"/>
      <c r="Y846" s="2"/>
      <c r="AA846" s="2"/>
      <c r="BU846" s="58"/>
      <c r="CJ846" s="113"/>
      <c r="CK846" s="122"/>
    </row>
    <row r="847" spans="17:89" ht="12.75">
      <c r="Q847" s="2"/>
      <c r="S847" s="2"/>
      <c r="U847" s="2"/>
      <c r="W847" s="2"/>
      <c r="Y847" s="2"/>
      <c r="AA847" s="2"/>
      <c r="BU847" s="58"/>
      <c r="CJ847" s="113"/>
      <c r="CK847" s="122"/>
    </row>
    <row r="848" spans="17:89" ht="12.75">
      <c r="Q848" s="2"/>
      <c r="S848" s="2"/>
      <c r="U848" s="2"/>
      <c r="W848" s="2"/>
      <c r="Y848" s="2"/>
      <c r="AA848" s="2"/>
      <c r="BU848" s="58"/>
      <c r="CJ848" s="113"/>
      <c r="CK848" s="122"/>
    </row>
    <row r="849" spans="17:89" ht="12.75">
      <c r="Q849" s="2"/>
      <c r="S849" s="2"/>
      <c r="U849" s="2"/>
      <c r="W849" s="2"/>
      <c r="Y849" s="2"/>
      <c r="AA849" s="2"/>
      <c r="BU849" s="58"/>
      <c r="CJ849" s="113"/>
      <c r="CK849" s="122"/>
    </row>
    <row r="850" spans="17:89" ht="12.75">
      <c r="Q850" s="2"/>
      <c r="S850" s="2"/>
      <c r="U850" s="2"/>
      <c r="W850" s="2"/>
      <c r="Y850" s="2"/>
      <c r="AA850" s="2"/>
      <c r="BU850" s="58"/>
      <c r="CJ850" s="113"/>
      <c r="CK850" s="122"/>
    </row>
    <row r="851" spans="17:89" ht="12.75">
      <c r="Q851" s="2"/>
      <c r="S851" s="2"/>
      <c r="U851" s="2"/>
      <c r="W851" s="2"/>
      <c r="Y851" s="2"/>
      <c r="AA851" s="2"/>
      <c r="BU851" s="58"/>
      <c r="CJ851" s="113"/>
      <c r="CK851" s="122"/>
    </row>
    <row r="852" spans="17:89" ht="12.75">
      <c r="Q852" s="2"/>
      <c r="S852" s="2"/>
      <c r="U852" s="2"/>
      <c r="W852" s="2"/>
      <c r="Y852" s="2"/>
      <c r="AA852" s="2"/>
      <c r="BU852" s="58"/>
      <c r="CJ852" s="113"/>
      <c r="CK852" s="122"/>
    </row>
    <row r="853" spans="17:89" ht="12.75">
      <c r="Q853" s="2"/>
      <c r="S853" s="2"/>
      <c r="U853" s="2"/>
      <c r="W853" s="2"/>
      <c r="Y853" s="2"/>
      <c r="AA853" s="2"/>
      <c r="BU853" s="58"/>
      <c r="CJ853" s="113"/>
      <c r="CK853" s="122"/>
    </row>
    <row r="854" spans="17:89" ht="12.75">
      <c r="Q854" s="2"/>
      <c r="S854" s="2"/>
      <c r="U854" s="2"/>
      <c r="W854" s="2"/>
      <c r="Y854" s="2"/>
      <c r="AA854" s="2"/>
      <c r="BU854" s="58"/>
      <c r="CJ854" s="113"/>
      <c r="CK854" s="122"/>
    </row>
    <row r="855" spans="17:89" ht="12.75">
      <c r="Q855" s="2"/>
      <c r="S855" s="2"/>
      <c r="U855" s="2"/>
      <c r="W855" s="2"/>
      <c r="Y855" s="2"/>
      <c r="AA855" s="2"/>
      <c r="BU855" s="58"/>
      <c r="CJ855" s="113"/>
      <c r="CK855" s="122"/>
    </row>
    <row r="856" spans="17:89" ht="12.75">
      <c r="Q856" s="2"/>
      <c r="S856" s="2"/>
      <c r="U856" s="2"/>
      <c r="W856" s="2"/>
      <c r="Y856" s="2"/>
      <c r="AA856" s="2"/>
      <c r="BU856" s="58"/>
      <c r="CJ856" s="113"/>
      <c r="CK856" s="122"/>
    </row>
    <row r="857" spans="17:89" ht="12.75">
      <c r="Q857" s="2"/>
      <c r="S857" s="2"/>
      <c r="U857" s="2"/>
      <c r="W857" s="2"/>
      <c r="Y857" s="2"/>
      <c r="AA857" s="2"/>
      <c r="BU857" s="58"/>
      <c r="CJ857" s="113"/>
      <c r="CK857" s="122"/>
    </row>
    <row r="858" spans="17:89" ht="12.75">
      <c r="Q858" s="2"/>
      <c r="S858" s="2"/>
      <c r="U858" s="2"/>
      <c r="W858" s="2"/>
      <c r="Y858" s="2"/>
      <c r="AA858" s="2"/>
      <c r="BU858" s="58"/>
      <c r="CJ858" s="113"/>
      <c r="CK858" s="122"/>
    </row>
    <row r="859" spans="17:89" ht="12.75">
      <c r="Q859" s="2"/>
      <c r="S859" s="2"/>
      <c r="U859" s="2"/>
      <c r="W859" s="2"/>
      <c r="Y859" s="2"/>
      <c r="AA859" s="2"/>
      <c r="BU859" s="58"/>
      <c r="CJ859" s="113"/>
      <c r="CK859" s="122"/>
    </row>
    <row r="860" spans="17:89" ht="12.75">
      <c r="Q860" s="2"/>
      <c r="S860" s="2"/>
      <c r="U860" s="2"/>
      <c r="W860" s="2"/>
      <c r="Y860" s="2"/>
      <c r="AA860" s="2"/>
      <c r="BU860" s="58"/>
      <c r="CJ860" s="113"/>
      <c r="CK860" s="122"/>
    </row>
    <row r="861" spans="17:89" ht="12.75">
      <c r="Q861" s="2"/>
      <c r="S861" s="2"/>
      <c r="U861" s="2"/>
      <c r="W861" s="2"/>
      <c r="Y861" s="2"/>
      <c r="AA861" s="2"/>
      <c r="BU861" s="58"/>
      <c r="CJ861" s="113"/>
      <c r="CK861" s="122"/>
    </row>
    <row r="862" spans="17:89" ht="12.75">
      <c r="Q862" s="2"/>
      <c r="S862" s="2"/>
      <c r="U862" s="2"/>
      <c r="W862" s="2"/>
      <c r="Y862" s="2"/>
      <c r="AA862" s="2"/>
      <c r="BU862" s="58"/>
      <c r="CJ862" s="113"/>
      <c r="CK862" s="122"/>
    </row>
    <row r="863" spans="17:89" ht="12.75">
      <c r="Q863" s="2"/>
      <c r="S863" s="2"/>
      <c r="U863" s="2"/>
      <c r="W863" s="2"/>
      <c r="Y863" s="2"/>
      <c r="AA863" s="2"/>
      <c r="BU863" s="58"/>
      <c r="CJ863" s="113"/>
      <c r="CK863" s="122"/>
    </row>
    <row r="864" spans="17:89" ht="12.75">
      <c r="Q864" s="2"/>
      <c r="S864" s="2"/>
      <c r="U864" s="2"/>
      <c r="W864" s="2"/>
      <c r="Y864" s="2"/>
      <c r="AA864" s="2"/>
      <c r="BU864" s="58"/>
      <c r="CJ864" s="113"/>
      <c r="CK864" s="122"/>
    </row>
    <row r="865" spans="17:89" ht="12.75">
      <c r="Q865" s="2"/>
      <c r="S865" s="2"/>
      <c r="U865" s="2"/>
      <c r="W865" s="2"/>
      <c r="Y865" s="2"/>
      <c r="AA865" s="2"/>
      <c r="BU865" s="58"/>
      <c r="CJ865" s="113"/>
      <c r="CK865" s="122"/>
    </row>
    <row r="866" spans="17:89" ht="12.75">
      <c r="Q866" s="2"/>
      <c r="S866" s="2"/>
      <c r="U866" s="2"/>
      <c r="W866" s="2"/>
      <c r="Y866" s="2"/>
      <c r="AA866" s="2"/>
      <c r="BU866" s="58"/>
      <c r="CJ866" s="113"/>
      <c r="CK866" s="122"/>
    </row>
    <row r="867" spans="17:89" ht="12.75">
      <c r="Q867" s="2"/>
      <c r="S867" s="2"/>
      <c r="U867" s="2"/>
      <c r="W867" s="2"/>
      <c r="Y867" s="2"/>
      <c r="AA867" s="2"/>
      <c r="BU867" s="58"/>
      <c r="CJ867" s="113"/>
      <c r="CK867" s="122"/>
    </row>
    <row r="868" spans="17:89" ht="12.75">
      <c r="Q868" s="2"/>
      <c r="S868" s="2"/>
      <c r="U868" s="2"/>
      <c r="W868" s="2"/>
      <c r="Y868" s="2"/>
      <c r="AA868" s="2"/>
      <c r="BU868" s="58"/>
      <c r="CJ868" s="113"/>
      <c r="CK868" s="122"/>
    </row>
    <row r="869" spans="17:89" ht="12.75">
      <c r="Q869" s="2"/>
      <c r="S869" s="2"/>
      <c r="U869" s="2"/>
      <c r="W869" s="2"/>
      <c r="Y869" s="2"/>
      <c r="AA869" s="2"/>
      <c r="BU869" s="58"/>
      <c r="CJ869" s="113"/>
      <c r="CK869" s="122"/>
    </row>
    <row r="870" spans="17:89" ht="12.75">
      <c r="Q870" s="2"/>
      <c r="S870" s="2"/>
      <c r="U870" s="2"/>
      <c r="W870" s="2"/>
      <c r="Y870" s="2"/>
      <c r="AA870" s="2"/>
      <c r="BU870" s="58"/>
      <c r="CJ870" s="113"/>
      <c r="CK870" s="122"/>
    </row>
    <row r="871" spans="17:89" ht="12.75">
      <c r="Q871" s="2"/>
      <c r="S871" s="2"/>
      <c r="U871" s="2"/>
      <c r="W871" s="2"/>
      <c r="Y871" s="2"/>
      <c r="AA871" s="2"/>
      <c r="BU871" s="58"/>
      <c r="CJ871" s="113"/>
      <c r="CK871" s="122"/>
    </row>
    <row r="872" spans="17:89" ht="12.75">
      <c r="Q872" s="2"/>
      <c r="S872" s="2"/>
      <c r="U872" s="2"/>
      <c r="W872" s="2"/>
      <c r="Y872" s="2"/>
      <c r="AA872" s="2"/>
      <c r="BU872" s="58"/>
      <c r="CJ872" s="113"/>
      <c r="CK872" s="122"/>
    </row>
    <row r="873" spans="17:89" ht="12.75">
      <c r="Q873" s="2"/>
      <c r="S873" s="2"/>
      <c r="U873" s="2"/>
      <c r="W873" s="2"/>
      <c r="Y873" s="2"/>
      <c r="AA873" s="2"/>
      <c r="BU873" s="58"/>
      <c r="CJ873" s="113"/>
      <c r="CK873" s="122"/>
    </row>
    <row r="874" spans="17:89" ht="12.75">
      <c r="Q874" s="2"/>
      <c r="S874" s="2"/>
      <c r="U874" s="2"/>
      <c r="W874" s="2"/>
      <c r="Y874" s="2"/>
      <c r="AA874" s="2"/>
      <c r="BU874" s="58"/>
      <c r="CJ874" s="113"/>
      <c r="CK874" s="122"/>
    </row>
    <row r="875" spans="17:89" ht="12.75">
      <c r="Q875" s="2"/>
      <c r="S875" s="2"/>
      <c r="U875" s="2"/>
      <c r="W875" s="2"/>
      <c r="Y875" s="2"/>
      <c r="AA875" s="2"/>
      <c r="BU875" s="58"/>
      <c r="CJ875" s="113"/>
      <c r="CK875" s="122"/>
    </row>
    <row r="876" spans="17:89" ht="12.75">
      <c r="Q876" s="2"/>
      <c r="S876" s="2"/>
      <c r="U876" s="2"/>
      <c r="W876" s="2"/>
      <c r="Y876" s="2"/>
      <c r="AA876" s="2"/>
      <c r="BU876" s="58"/>
      <c r="CJ876" s="113"/>
      <c r="CK876" s="122"/>
    </row>
    <row r="877" spans="17:89" ht="12.75">
      <c r="Q877" s="2"/>
      <c r="S877" s="2"/>
      <c r="U877" s="2"/>
      <c r="W877" s="2"/>
      <c r="Y877" s="2"/>
      <c r="AA877" s="2"/>
      <c r="BU877" s="58"/>
      <c r="CJ877" s="113"/>
      <c r="CK877" s="122"/>
    </row>
    <row r="878" spans="17:89" ht="12.75">
      <c r="Q878" s="2"/>
      <c r="S878" s="2"/>
      <c r="U878" s="2"/>
      <c r="W878" s="2"/>
      <c r="Y878" s="2"/>
      <c r="AA878" s="2"/>
      <c r="BU878" s="58"/>
      <c r="CJ878" s="113"/>
      <c r="CK878" s="122"/>
    </row>
    <row r="879" spans="17:89" ht="12.75">
      <c r="Q879" s="2"/>
      <c r="S879" s="2"/>
      <c r="U879" s="2"/>
      <c r="W879" s="2"/>
      <c r="Y879" s="2"/>
      <c r="AA879" s="2"/>
      <c r="BU879" s="58"/>
      <c r="CJ879" s="113"/>
      <c r="CK879" s="122"/>
    </row>
    <row r="880" spans="17:89" ht="12.75">
      <c r="Q880" s="2"/>
      <c r="S880" s="2"/>
      <c r="U880" s="2"/>
      <c r="W880" s="2"/>
      <c r="Y880" s="2"/>
      <c r="AA880" s="2"/>
      <c r="BU880" s="58"/>
      <c r="CJ880" s="113"/>
      <c r="CK880" s="122"/>
    </row>
    <row r="881" spans="17:89" ht="12.75">
      <c r="Q881" s="2"/>
      <c r="S881" s="2"/>
      <c r="U881" s="2"/>
      <c r="W881" s="2"/>
      <c r="Y881" s="2"/>
      <c r="AA881" s="2"/>
      <c r="BU881" s="58"/>
      <c r="CJ881" s="113"/>
      <c r="CK881" s="122"/>
    </row>
    <row r="882" spans="17:89" ht="12.75">
      <c r="Q882" s="2"/>
      <c r="S882" s="2"/>
      <c r="U882" s="2"/>
      <c r="W882" s="2"/>
      <c r="Y882" s="2"/>
      <c r="AA882" s="2"/>
      <c r="BU882" s="58"/>
      <c r="CJ882" s="113"/>
      <c r="CK882" s="122"/>
    </row>
    <row r="883" spans="17:89" ht="12.75">
      <c r="Q883" s="2"/>
      <c r="S883" s="2"/>
      <c r="U883" s="2"/>
      <c r="W883" s="2"/>
      <c r="Y883" s="2"/>
      <c r="AA883" s="2"/>
      <c r="BU883" s="58"/>
      <c r="CJ883" s="113"/>
      <c r="CK883" s="122"/>
    </row>
    <row r="884" spans="17:89" ht="12.75">
      <c r="Q884" s="2"/>
      <c r="S884" s="2"/>
      <c r="U884" s="2"/>
      <c r="W884" s="2"/>
      <c r="Y884" s="2"/>
      <c r="AA884" s="2"/>
      <c r="BU884" s="58"/>
      <c r="CJ884" s="113"/>
      <c r="CK884" s="122"/>
    </row>
    <row r="885" spans="17:89" ht="12.75">
      <c r="Q885" s="2"/>
      <c r="S885" s="2"/>
      <c r="U885" s="2"/>
      <c r="W885" s="2"/>
      <c r="Y885" s="2"/>
      <c r="AA885" s="2"/>
      <c r="BU885" s="58"/>
      <c r="CJ885" s="113"/>
      <c r="CK885" s="122"/>
    </row>
    <row r="886" spans="17:89" ht="12.75">
      <c r="Q886" s="2"/>
      <c r="S886" s="2"/>
      <c r="U886" s="2"/>
      <c r="W886" s="2"/>
      <c r="Y886" s="2"/>
      <c r="AA886" s="2"/>
      <c r="BU886" s="58"/>
      <c r="CJ886" s="113"/>
      <c r="CK886" s="122"/>
    </row>
    <row r="887" spans="17:89" ht="12.75">
      <c r="Q887" s="2"/>
      <c r="S887" s="2"/>
      <c r="U887" s="2"/>
      <c r="W887" s="2"/>
      <c r="Y887" s="2"/>
      <c r="AA887" s="2"/>
      <c r="BU887" s="58"/>
      <c r="CJ887" s="113"/>
      <c r="CK887" s="122"/>
    </row>
    <row r="888" spans="17:89" ht="12.75">
      <c r="Q888" s="2"/>
      <c r="S888" s="2"/>
      <c r="U888" s="2"/>
      <c r="W888" s="2"/>
      <c r="Y888" s="2"/>
      <c r="AA888" s="2"/>
      <c r="BU888" s="58"/>
      <c r="CJ888" s="113"/>
      <c r="CK888" s="122"/>
    </row>
    <row r="889" spans="17:89" ht="12.75">
      <c r="Q889" s="2"/>
      <c r="S889" s="2"/>
      <c r="U889" s="2"/>
      <c r="W889" s="2"/>
      <c r="Y889" s="2"/>
      <c r="AA889" s="2"/>
      <c r="BU889" s="58"/>
      <c r="CJ889" s="113"/>
      <c r="CK889" s="122"/>
    </row>
    <row r="890" spans="17:89" ht="12.75">
      <c r="Q890" s="2"/>
      <c r="S890" s="2"/>
      <c r="U890" s="2"/>
      <c r="W890" s="2"/>
      <c r="Y890" s="2"/>
      <c r="AA890" s="2"/>
      <c r="BU890" s="58"/>
      <c r="CJ890" s="113"/>
      <c r="CK890" s="122"/>
    </row>
    <row r="891" spans="17:89" ht="12.75">
      <c r="Q891" s="2"/>
      <c r="S891" s="2"/>
      <c r="U891" s="2"/>
      <c r="W891" s="2"/>
      <c r="Y891" s="2"/>
      <c r="AA891" s="2"/>
      <c r="BU891" s="58"/>
      <c r="CJ891" s="113"/>
      <c r="CK891" s="122"/>
    </row>
    <row r="892" spans="17:89" ht="12.75">
      <c r="Q892" s="2"/>
      <c r="S892" s="2"/>
      <c r="U892" s="2"/>
      <c r="W892" s="2"/>
      <c r="Y892" s="2"/>
      <c r="AA892" s="2"/>
      <c r="BU892" s="58"/>
      <c r="CJ892" s="113"/>
      <c r="CK892" s="122"/>
    </row>
    <row r="893" spans="17:89" ht="12.75">
      <c r="Q893" s="2"/>
      <c r="S893" s="2"/>
      <c r="U893" s="2"/>
      <c r="W893" s="2"/>
      <c r="Y893" s="2"/>
      <c r="AA893" s="2"/>
      <c r="BU893" s="58"/>
      <c r="CJ893" s="113"/>
      <c r="CK893" s="122"/>
    </row>
    <row r="894" spans="17:89" ht="12.75">
      <c r="Q894" s="2"/>
      <c r="S894" s="2"/>
      <c r="U894" s="2"/>
      <c r="W894" s="2"/>
      <c r="Y894" s="2"/>
      <c r="AA894" s="2"/>
      <c r="BU894" s="58"/>
      <c r="CJ894" s="113"/>
      <c r="CK894" s="122"/>
    </row>
    <row r="895" spans="17:89" ht="12.75">
      <c r="Q895" s="2"/>
      <c r="S895" s="2"/>
      <c r="U895" s="2"/>
      <c r="W895" s="2"/>
      <c r="Y895" s="2"/>
      <c r="AA895" s="2"/>
      <c r="BU895" s="58"/>
      <c r="CJ895" s="113"/>
      <c r="CK895" s="122"/>
    </row>
    <row r="896" spans="17:89" ht="12.75">
      <c r="Q896" s="2"/>
      <c r="S896" s="2"/>
      <c r="U896" s="2"/>
      <c r="W896" s="2"/>
      <c r="Y896" s="2"/>
      <c r="AA896" s="2"/>
      <c r="BU896" s="58"/>
      <c r="CJ896" s="113"/>
      <c r="CK896" s="122"/>
    </row>
    <row r="897" spans="17:89" ht="12.75">
      <c r="Q897" s="2"/>
      <c r="S897" s="2"/>
      <c r="U897" s="2"/>
      <c r="W897" s="2"/>
      <c r="Y897" s="2"/>
      <c r="AA897" s="2"/>
      <c r="BU897" s="58"/>
      <c r="CJ897" s="113"/>
      <c r="CK897" s="122"/>
    </row>
    <row r="898" spans="17:89" ht="12.75">
      <c r="Q898" s="2"/>
      <c r="S898" s="2"/>
      <c r="U898" s="2"/>
      <c r="W898" s="2"/>
      <c r="Y898" s="2"/>
      <c r="AA898" s="2"/>
      <c r="BU898" s="58"/>
      <c r="CJ898" s="113"/>
      <c r="CK898" s="122"/>
    </row>
    <row r="899" spans="17:89" ht="12.75">
      <c r="Q899" s="2"/>
      <c r="S899" s="2"/>
      <c r="U899" s="2"/>
      <c r="W899" s="2"/>
      <c r="Y899" s="2"/>
      <c r="AA899" s="2"/>
      <c r="BU899" s="58"/>
      <c r="CJ899" s="113"/>
      <c r="CK899" s="122"/>
    </row>
    <row r="900" spans="17:89" ht="12.75">
      <c r="Q900" s="2"/>
      <c r="S900" s="2"/>
      <c r="U900" s="2"/>
      <c r="W900" s="2"/>
      <c r="Y900" s="2"/>
      <c r="AA900" s="2"/>
      <c r="BU900" s="58"/>
      <c r="CJ900" s="113"/>
      <c r="CK900" s="122"/>
    </row>
    <row r="901" spans="17:89" ht="12.75">
      <c r="Q901" s="2"/>
      <c r="S901" s="2"/>
      <c r="U901" s="2"/>
      <c r="W901" s="2"/>
      <c r="Y901" s="2"/>
      <c r="AA901" s="2"/>
      <c r="BU901" s="58"/>
      <c r="CJ901" s="113"/>
      <c r="CK901" s="122"/>
    </row>
    <row r="902" spans="17:89" ht="12.75">
      <c r="Q902" s="2"/>
      <c r="S902" s="2"/>
      <c r="U902" s="2"/>
      <c r="W902" s="2"/>
      <c r="Y902" s="2"/>
      <c r="AA902" s="2"/>
      <c r="BU902" s="58"/>
      <c r="CJ902" s="113"/>
      <c r="CK902" s="122"/>
    </row>
    <row r="903" spans="17:89" ht="12.75">
      <c r="Q903" s="2"/>
      <c r="S903" s="2"/>
      <c r="U903" s="2"/>
      <c r="W903" s="2"/>
      <c r="Y903" s="2"/>
      <c r="AA903" s="2"/>
      <c r="BU903" s="58"/>
      <c r="CJ903" s="113"/>
      <c r="CK903" s="122"/>
    </row>
    <row r="904" spans="17:89" ht="12.75">
      <c r="Q904" s="2"/>
      <c r="S904" s="2"/>
      <c r="U904" s="2"/>
      <c r="W904" s="2"/>
      <c r="Y904" s="2"/>
      <c r="AA904" s="2"/>
      <c r="BU904" s="58"/>
      <c r="CJ904" s="113"/>
      <c r="CK904" s="122"/>
    </row>
    <row r="905" spans="17:89" ht="12.75">
      <c r="Q905" s="2"/>
      <c r="S905" s="2"/>
      <c r="U905" s="2"/>
      <c r="W905" s="2"/>
      <c r="Y905" s="2"/>
      <c r="AA905" s="2"/>
      <c r="BU905" s="58"/>
      <c r="CJ905" s="113"/>
      <c r="CK905" s="122"/>
    </row>
    <row r="906" spans="17:89" ht="12.75">
      <c r="Q906" s="2"/>
      <c r="S906" s="2"/>
      <c r="U906" s="2"/>
      <c r="W906" s="2"/>
      <c r="Y906" s="2"/>
      <c r="AA906" s="2"/>
      <c r="BU906" s="58"/>
      <c r="CJ906" s="113"/>
      <c r="CK906" s="122"/>
    </row>
    <row r="907" spans="17:89" ht="12.75">
      <c r="Q907" s="2"/>
      <c r="S907" s="2"/>
      <c r="U907" s="2"/>
      <c r="W907" s="2"/>
      <c r="Y907" s="2"/>
      <c r="AA907" s="2"/>
      <c r="BU907" s="58"/>
      <c r="CJ907" s="113"/>
      <c r="CK907" s="122"/>
    </row>
    <row r="908" spans="17:89" ht="12.75">
      <c r="Q908" s="2"/>
      <c r="S908" s="2"/>
      <c r="U908" s="2"/>
      <c r="W908" s="2"/>
      <c r="Y908" s="2"/>
      <c r="AA908" s="2"/>
      <c r="BU908" s="58"/>
      <c r="CJ908" s="113"/>
      <c r="CK908" s="122"/>
    </row>
    <row r="909" spans="17:89" ht="12.75">
      <c r="Q909" s="2"/>
      <c r="S909" s="2"/>
      <c r="U909" s="2"/>
      <c r="W909" s="2"/>
      <c r="Y909" s="2"/>
      <c r="AA909" s="2"/>
      <c r="BU909" s="58"/>
      <c r="CJ909" s="113"/>
      <c r="CK909" s="122"/>
    </row>
    <row r="910" spans="17:89" ht="12.75">
      <c r="Q910" s="2"/>
      <c r="S910" s="2"/>
      <c r="U910" s="2"/>
      <c r="W910" s="2"/>
      <c r="Y910" s="2"/>
      <c r="AA910" s="2"/>
      <c r="BU910" s="58"/>
      <c r="CJ910" s="113"/>
      <c r="CK910" s="122"/>
    </row>
    <row r="911" spans="17:89" ht="12.75">
      <c r="Q911" s="2"/>
      <c r="S911" s="2"/>
      <c r="U911" s="2"/>
      <c r="W911" s="2"/>
      <c r="Y911" s="2"/>
      <c r="AA911" s="2"/>
      <c r="BU911" s="58"/>
      <c r="CJ911" s="113"/>
      <c r="CK911" s="122"/>
    </row>
    <row r="912" spans="17:89" ht="12.75">
      <c r="Q912" s="2"/>
      <c r="S912" s="2"/>
      <c r="U912" s="2"/>
      <c r="W912" s="2"/>
      <c r="Y912" s="2"/>
      <c r="AA912" s="2"/>
      <c r="BU912" s="58"/>
      <c r="CJ912" s="113"/>
      <c r="CK912" s="122"/>
    </row>
    <row r="913" spans="17:89" ht="12.75">
      <c r="Q913" s="2"/>
      <c r="S913" s="2"/>
      <c r="U913" s="2"/>
      <c r="W913" s="2"/>
      <c r="Y913" s="2"/>
      <c r="AA913" s="2"/>
      <c r="BU913" s="58"/>
      <c r="CJ913" s="113"/>
      <c r="CK913" s="122"/>
    </row>
    <row r="914" spans="17:89" ht="12.75">
      <c r="Q914" s="2"/>
      <c r="S914" s="2"/>
      <c r="U914" s="2"/>
      <c r="W914" s="2"/>
      <c r="Y914" s="2"/>
      <c r="AA914" s="2"/>
      <c r="BU914" s="58"/>
      <c r="CJ914" s="113"/>
      <c r="CK914" s="122"/>
    </row>
    <row r="915" spans="17:89" ht="12.75">
      <c r="Q915" s="2"/>
      <c r="S915" s="2"/>
      <c r="U915" s="2"/>
      <c r="W915" s="2"/>
      <c r="Y915" s="2"/>
      <c r="AA915" s="2"/>
      <c r="BU915" s="58"/>
      <c r="CJ915" s="113"/>
      <c r="CK915" s="122"/>
    </row>
    <row r="916" spans="17:89" ht="12.75">
      <c r="Q916" s="2"/>
      <c r="S916" s="2"/>
      <c r="U916" s="2"/>
      <c r="W916" s="2"/>
      <c r="Y916" s="2"/>
      <c r="AA916" s="2"/>
      <c r="BU916" s="58"/>
      <c r="CJ916" s="113"/>
      <c r="CK916" s="122"/>
    </row>
    <row r="917" spans="17:89" ht="12.75">
      <c r="Q917" s="2"/>
      <c r="S917" s="2"/>
      <c r="U917" s="2"/>
      <c r="W917" s="2"/>
      <c r="Y917" s="2"/>
      <c r="AA917" s="2"/>
      <c r="BU917" s="58"/>
      <c r="CJ917" s="113"/>
      <c r="CK917" s="122"/>
    </row>
    <row r="918" spans="17:89" ht="12.75">
      <c r="Q918" s="2"/>
      <c r="S918" s="2"/>
      <c r="U918" s="2"/>
      <c r="W918" s="2"/>
      <c r="Y918" s="2"/>
      <c r="AA918" s="2"/>
      <c r="BU918" s="58"/>
      <c r="CJ918" s="113"/>
      <c r="CK918" s="122"/>
    </row>
    <row r="919" spans="17:89" ht="12.75">
      <c r="Q919" s="2"/>
      <c r="S919" s="2"/>
      <c r="U919" s="2"/>
      <c r="W919" s="2"/>
      <c r="Y919" s="2"/>
      <c r="AA919" s="2"/>
      <c r="BU919" s="58"/>
      <c r="CJ919" s="113"/>
      <c r="CK919" s="122"/>
    </row>
    <row r="920" spans="17:89" ht="12.75">
      <c r="Q920" s="2"/>
      <c r="S920" s="2"/>
      <c r="U920" s="2"/>
      <c r="W920" s="2"/>
      <c r="Y920" s="2"/>
      <c r="AA920" s="2"/>
      <c r="BU920" s="58"/>
      <c r="CJ920" s="113"/>
      <c r="CK920" s="122"/>
    </row>
    <row r="921" spans="17:89" ht="12.75">
      <c r="Q921" s="2"/>
      <c r="S921" s="2"/>
      <c r="U921" s="2"/>
      <c r="W921" s="2"/>
      <c r="Y921" s="2"/>
      <c r="AA921" s="2"/>
      <c r="BU921" s="58"/>
      <c r="CJ921" s="113"/>
      <c r="CK921" s="122"/>
    </row>
    <row r="922" spans="17:89" ht="12.75">
      <c r="Q922" s="2"/>
      <c r="S922" s="2"/>
      <c r="U922" s="2"/>
      <c r="W922" s="2"/>
      <c r="Y922" s="2"/>
      <c r="AA922" s="2"/>
      <c r="BU922" s="58"/>
      <c r="CJ922" s="113"/>
      <c r="CK922" s="122"/>
    </row>
    <row r="923" spans="17:89" ht="12.75">
      <c r="Q923" s="2"/>
      <c r="S923" s="2"/>
      <c r="U923" s="2"/>
      <c r="W923" s="2"/>
      <c r="Y923" s="2"/>
      <c r="AA923" s="2"/>
      <c r="BU923" s="58"/>
      <c r="CJ923" s="113"/>
      <c r="CK923" s="122"/>
    </row>
    <row r="924" spans="17:89" ht="12.75">
      <c r="Q924" s="2"/>
      <c r="S924" s="2"/>
      <c r="U924" s="2"/>
      <c r="W924" s="2"/>
      <c r="Y924" s="2"/>
      <c r="AA924" s="2"/>
      <c r="BU924" s="58"/>
      <c r="CJ924" s="113"/>
      <c r="CK924" s="122"/>
    </row>
    <row r="925" spans="17:89" ht="12.75">
      <c r="Q925" s="2"/>
      <c r="S925" s="2"/>
      <c r="U925" s="2"/>
      <c r="W925" s="2"/>
      <c r="Y925" s="2"/>
      <c r="AA925" s="2"/>
      <c r="BU925" s="58"/>
      <c r="CJ925" s="113"/>
      <c r="CK925" s="122"/>
    </row>
    <row r="926" spans="17:89" ht="12.75">
      <c r="Q926" s="2"/>
      <c r="S926" s="2"/>
      <c r="U926" s="2"/>
      <c r="W926" s="2"/>
      <c r="Y926" s="2"/>
      <c r="AA926" s="2"/>
      <c r="BU926" s="58"/>
      <c r="CJ926" s="113"/>
      <c r="CK926" s="122"/>
    </row>
    <row r="927" spans="17:89" ht="12.75">
      <c r="Q927" s="2"/>
      <c r="S927" s="2"/>
      <c r="U927" s="2"/>
      <c r="W927" s="2"/>
      <c r="Y927" s="2"/>
      <c r="AA927" s="2"/>
      <c r="BU927" s="58"/>
      <c r="CJ927" s="113"/>
      <c r="CK927" s="122"/>
    </row>
    <row r="928" spans="17:89" ht="12.75">
      <c r="Q928" s="2"/>
      <c r="S928" s="2"/>
      <c r="U928" s="2"/>
      <c r="W928" s="2"/>
      <c r="Y928" s="2"/>
      <c r="AA928" s="2"/>
      <c r="BU928" s="58"/>
      <c r="CJ928" s="113"/>
      <c r="CK928" s="122"/>
    </row>
    <row r="929" spans="17:89" ht="12.75">
      <c r="Q929" s="2"/>
      <c r="S929" s="2"/>
      <c r="U929" s="2"/>
      <c r="W929" s="2"/>
      <c r="Y929" s="2"/>
      <c r="AA929" s="2"/>
      <c r="BU929" s="58"/>
      <c r="CJ929" s="113"/>
      <c r="CK929" s="122"/>
    </row>
    <row r="930" spans="17:89" ht="12.75">
      <c r="Q930" s="2"/>
      <c r="S930" s="2"/>
      <c r="U930" s="2"/>
      <c r="W930" s="2"/>
      <c r="Y930" s="2"/>
      <c r="AA930" s="2"/>
      <c r="BU930" s="58"/>
      <c r="CJ930" s="113"/>
      <c r="CK930" s="122"/>
    </row>
    <row r="931" spans="17:89" ht="12.75">
      <c r="Q931" s="2"/>
      <c r="S931" s="2"/>
      <c r="U931" s="2"/>
      <c r="W931" s="2"/>
      <c r="Y931" s="2"/>
      <c r="AA931" s="2"/>
      <c r="BU931" s="58"/>
      <c r="CJ931" s="113"/>
      <c r="CK931" s="122"/>
    </row>
    <row r="932" spans="17:89" ht="12.75">
      <c r="Q932" s="2"/>
      <c r="S932" s="2"/>
      <c r="U932" s="2"/>
      <c r="W932" s="2"/>
      <c r="Y932" s="2"/>
      <c r="AA932" s="2"/>
      <c r="BU932" s="58"/>
      <c r="CJ932" s="113"/>
      <c r="CK932" s="122"/>
    </row>
    <row r="933" spans="17:89" ht="12.75">
      <c r="Q933" s="2"/>
      <c r="S933" s="2"/>
      <c r="U933" s="2"/>
      <c r="W933" s="2"/>
      <c r="Y933" s="2"/>
      <c r="AA933" s="2"/>
      <c r="BU933" s="58"/>
      <c r="CJ933" s="113"/>
      <c r="CK933" s="122"/>
    </row>
    <row r="934" spans="17:89" ht="12.75">
      <c r="Q934" s="2"/>
      <c r="S934" s="2"/>
      <c r="U934" s="2"/>
      <c r="W934" s="2"/>
      <c r="Y934" s="2"/>
      <c r="AA934" s="2"/>
      <c r="BU934" s="58"/>
      <c r="CJ934" s="113"/>
      <c r="CK934" s="122"/>
    </row>
    <row r="935" spans="17:89" ht="12.75">
      <c r="Q935" s="2"/>
      <c r="S935" s="2"/>
      <c r="U935" s="2"/>
      <c r="W935" s="2"/>
      <c r="Y935" s="2"/>
      <c r="AA935" s="2"/>
      <c r="BU935" s="58"/>
      <c r="CJ935" s="113"/>
      <c r="CK935" s="122"/>
    </row>
    <row r="936" spans="17:89" ht="12.75">
      <c r="Q936" s="2"/>
      <c r="S936" s="2"/>
      <c r="U936" s="2"/>
      <c r="W936" s="2"/>
      <c r="Y936" s="2"/>
      <c r="AA936" s="2"/>
      <c r="BU936" s="58"/>
      <c r="CJ936" s="113"/>
      <c r="CK936" s="122"/>
    </row>
    <row r="937" spans="17:89" ht="12.75">
      <c r="Q937" s="2"/>
      <c r="S937" s="2"/>
      <c r="U937" s="2"/>
      <c r="W937" s="2"/>
      <c r="Y937" s="2"/>
      <c r="AA937" s="2"/>
      <c r="BU937" s="58"/>
      <c r="CJ937" s="113"/>
      <c r="CK937" s="122"/>
    </row>
    <row r="938" spans="17:89" ht="12.75">
      <c r="Q938" s="2"/>
      <c r="S938" s="2"/>
      <c r="U938" s="2"/>
      <c r="W938" s="2"/>
      <c r="Y938" s="2"/>
      <c r="AA938" s="2"/>
      <c r="BU938" s="58"/>
      <c r="CJ938" s="113"/>
      <c r="CK938" s="122"/>
    </row>
    <row r="939" spans="17:89" ht="12.75">
      <c r="Q939" s="2"/>
      <c r="S939" s="2"/>
      <c r="U939" s="2"/>
      <c r="W939" s="2"/>
      <c r="Y939" s="2"/>
      <c r="AA939" s="2"/>
      <c r="BU939" s="58"/>
      <c r="CJ939" s="113"/>
      <c r="CK939" s="122"/>
    </row>
    <row r="940" spans="17:89" ht="12.75">
      <c r="Q940" s="2"/>
      <c r="S940" s="2"/>
      <c r="U940" s="2"/>
      <c r="W940" s="2"/>
      <c r="Y940" s="2"/>
      <c r="AA940" s="2"/>
      <c r="BU940" s="58"/>
      <c r="CJ940" s="113"/>
      <c r="CK940" s="122"/>
    </row>
    <row r="941" spans="17:89" ht="12.75">
      <c r="Q941" s="2"/>
      <c r="S941" s="2"/>
      <c r="U941" s="2"/>
      <c r="W941" s="2"/>
      <c r="Y941" s="2"/>
      <c r="AA941" s="2"/>
      <c r="BU941" s="58"/>
      <c r="CJ941" s="113"/>
      <c r="CK941" s="122"/>
    </row>
    <row r="942" spans="17:89" ht="12.75">
      <c r="Q942" s="2"/>
      <c r="S942" s="2"/>
      <c r="U942" s="2"/>
      <c r="W942" s="2"/>
      <c r="Y942" s="2"/>
      <c r="AA942" s="2"/>
      <c r="BU942" s="58"/>
      <c r="CJ942" s="113"/>
      <c r="CK942" s="122"/>
    </row>
    <row r="943" spans="17:89" ht="12.75">
      <c r="Q943" s="2"/>
      <c r="S943" s="2"/>
      <c r="U943" s="2"/>
      <c r="W943" s="2"/>
      <c r="Y943" s="2"/>
      <c r="AA943" s="2"/>
      <c r="BU943" s="58"/>
      <c r="CJ943" s="113"/>
      <c r="CK943" s="122"/>
    </row>
    <row r="944" spans="17:89" ht="12.75">
      <c r="Q944" s="2"/>
      <c r="S944" s="2"/>
      <c r="U944" s="2"/>
      <c r="W944" s="2"/>
      <c r="Y944" s="2"/>
      <c r="AA944" s="2"/>
      <c r="BU944" s="58"/>
      <c r="CJ944" s="113"/>
      <c r="CK944" s="122"/>
    </row>
    <row r="945" spans="17:89" ht="12.75">
      <c r="Q945" s="2"/>
      <c r="S945" s="2"/>
      <c r="U945" s="2"/>
      <c r="W945" s="2"/>
      <c r="Y945" s="2"/>
      <c r="AA945" s="2"/>
      <c r="BU945" s="58"/>
      <c r="CJ945" s="113"/>
      <c r="CK945" s="122"/>
    </row>
    <row r="946" spans="17:89" ht="12.75">
      <c r="Q946" s="2"/>
      <c r="S946" s="2"/>
      <c r="U946" s="2"/>
      <c r="W946" s="2"/>
      <c r="Y946" s="2"/>
      <c r="AA946" s="2"/>
      <c r="BU946" s="58"/>
      <c r="CJ946" s="113"/>
      <c r="CK946" s="122"/>
    </row>
    <row r="947" spans="17:89" ht="12.75">
      <c r="Q947" s="2"/>
      <c r="S947" s="2"/>
      <c r="U947" s="2"/>
      <c r="W947" s="2"/>
      <c r="Y947" s="2"/>
      <c r="AA947" s="2"/>
      <c r="BU947" s="58"/>
      <c r="CJ947" s="113"/>
      <c r="CK947" s="122"/>
    </row>
    <row r="948" spans="17:89" ht="12.75">
      <c r="Q948" s="2"/>
      <c r="S948" s="2"/>
      <c r="U948" s="2"/>
      <c r="W948" s="2"/>
      <c r="Y948" s="2"/>
      <c r="AA948" s="2"/>
      <c r="BU948" s="58"/>
      <c r="CJ948" s="113"/>
      <c r="CK948" s="122"/>
    </row>
    <row r="949" spans="17:89" ht="12.75">
      <c r="Q949" s="2"/>
      <c r="S949" s="2"/>
      <c r="U949" s="2"/>
      <c r="W949" s="2"/>
      <c r="Y949" s="2"/>
      <c r="AA949" s="2"/>
      <c r="BU949" s="58"/>
      <c r="CJ949" s="113"/>
      <c r="CK949" s="122"/>
    </row>
    <row r="950" spans="17:89" ht="12.75">
      <c r="Q950" s="2"/>
      <c r="S950" s="2"/>
      <c r="U950" s="2"/>
      <c r="W950" s="2"/>
      <c r="Y950" s="2"/>
      <c r="AA950" s="2"/>
      <c r="BU950" s="58"/>
      <c r="CJ950" s="113"/>
      <c r="CK950" s="122"/>
    </row>
    <row r="951" spans="17:89" ht="12.75">
      <c r="Q951" s="2"/>
      <c r="S951" s="2"/>
      <c r="U951" s="2"/>
      <c r="W951" s="2"/>
      <c r="Y951" s="2"/>
      <c r="AA951" s="2"/>
      <c r="BU951" s="58"/>
      <c r="CJ951" s="113"/>
      <c r="CK951" s="122"/>
    </row>
    <row r="952" spans="17:89" ht="12.75">
      <c r="Q952" s="2"/>
      <c r="S952" s="2"/>
      <c r="U952" s="2"/>
      <c r="W952" s="2"/>
      <c r="Y952" s="2"/>
      <c r="AA952" s="2"/>
      <c r="BU952" s="58"/>
      <c r="CJ952" s="113"/>
      <c r="CK952" s="122"/>
    </row>
    <row r="953" spans="17:89" ht="12.75">
      <c r="Q953" s="2"/>
      <c r="S953" s="2"/>
      <c r="U953" s="2"/>
      <c r="W953" s="2"/>
      <c r="Y953" s="2"/>
      <c r="AA953" s="2"/>
      <c r="BU953" s="58"/>
      <c r="CJ953" s="113"/>
      <c r="CK953" s="122"/>
    </row>
    <row r="954" spans="17:89" ht="12.75">
      <c r="Q954" s="2"/>
      <c r="S954" s="2"/>
      <c r="U954" s="2"/>
      <c r="W954" s="2"/>
      <c r="Y954" s="2"/>
      <c r="AA954" s="2"/>
      <c r="BU954" s="58"/>
      <c r="CJ954" s="113"/>
      <c r="CK954" s="122"/>
    </row>
    <row r="955" spans="17:89" ht="12.75">
      <c r="Q955" s="2"/>
      <c r="S955" s="2"/>
      <c r="U955" s="2"/>
      <c r="W955" s="2"/>
      <c r="Y955" s="2"/>
      <c r="AA955" s="2"/>
      <c r="BU955" s="58"/>
      <c r="CJ955" s="113"/>
      <c r="CK955" s="122"/>
    </row>
    <row r="956" spans="17:89" ht="12.75">
      <c r="Q956" s="2"/>
      <c r="S956" s="2"/>
      <c r="U956" s="2"/>
      <c r="W956" s="2"/>
      <c r="Y956" s="2"/>
      <c r="AA956" s="2"/>
      <c r="BU956" s="58"/>
      <c r="CJ956" s="113"/>
      <c r="CK956" s="122"/>
    </row>
    <row r="957" spans="17:89" ht="12.75">
      <c r="Q957" s="2"/>
      <c r="S957" s="2"/>
      <c r="U957" s="2"/>
      <c r="W957" s="2"/>
      <c r="Y957" s="2"/>
      <c r="AA957" s="2"/>
      <c r="BU957" s="58"/>
      <c r="CJ957" s="113"/>
      <c r="CK957" s="122"/>
    </row>
    <row r="958" spans="17:89" ht="12.75">
      <c r="Q958" s="2"/>
      <c r="S958" s="2"/>
      <c r="U958" s="2"/>
      <c r="W958" s="2"/>
      <c r="Y958" s="2"/>
      <c r="AA958" s="2"/>
      <c r="BU958" s="58"/>
      <c r="CJ958" s="113"/>
      <c r="CK958" s="122"/>
    </row>
    <row r="959" spans="17:89" ht="12.75">
      <c r="Q959" s="2"/>
      <c r="S959" s="2"/>
      <c r="U959" s="2"/>
      <c r="W959" s="2"/>
      <c r="Y959" s="2"/>
      <c r="AA959" s="2"/>
      <c r="BU959" s="58"/>
      <c r="CJ959" s="113"/>
      <c r="CK959" s="122"/>
    </row>
    <row r="960" spans="17:89" ht="12.75">
      <c r="Q960" s="2"/>
      <c r="S960" s="2"/>
      <c r="U960" s="2"/>
      <c r="W960" s="2"/>
      <c r="Y960" s="2"/>
      <c r="AA960" s="2"/>
      <c r="BU960" s="58"/>
      <c r="CJ960" s="113"/>
      <c r="CK960" s="122"/>
    </row>
    <row r="961" spans="17:89" ht="12.75">
      <c r="Q961" s="2"/>
      <c r="S961" s="2"/>
      <c r="U961" s="2"/>
      <c r="W961" s="2"/>
      <c r="Y961" s="2"/>
      <c r="AA961" s="2"/>
      <c r="BU961" s="58"/>
      <c r="CJ961" s="113"/>
      <c r="CK961" s="122"/>
    </row>
    <row r="962" spans="17:89" ht="12.75">
      <c r="Q962" s="2"/>
      <c r="S962" s="2"/>
      <c r="U962" s="2"/>
      <c r="W962" s="2"/>
      <c r="Y962" s="2"/>
      <c r="AA962" s="2"/>
      <c r="BU962" s="58"/>
      <c r="CJ962" s="113"/>
      <c r="CK962" s="122"/>
    </row>
    <row r="963" spans="17:89" ht="12.75">
      <c r="Q963" s="2"/>
      <c r="S963" s="2"/>
      <c r="U963" s="2"/>
      <c r="W963" s="2"/>
      <c r="Y963" s="2"/>
      <c r="AA963" s="2"/>
      <c r="BU963" s="58"/>
      <c r="CJ963" s="113"/>
      <c r="CK963" s="122"/>
    </row>
    <row r="964" spans="17:89" ht="12.75">
      <c r="Q964" s="2"/>
      <c r="S964" s="2"/>
      <c r="U964" s="2"/>
      <c r="W964" s="2"/>
      <c r="Y964" s="2"/>
      <c r="AA964" s="2"/>
      <c r="BU964" s="58"/>
      <c r="CJ964" s="113"/>
      <c r="CK964" s="122"/>
    </row>
    <row r="965" spans="17:89" ht="12.75">
      <c r="Q965" s="2"/>
      <c r="S965" s="2"/>
      <c r="U965" s="2"/>
      <c r="W965" s="2"/>
      <c r="Y965" s="2"/>
      <c r="AA965" s="2"/>
      <c r="BU965" s="58"/>
      <c r="CJ965" s="113"/>
      <c r="CK965" s="122"/>
    </row>
    <row r="966" spans="17:89" ht="12.75">
      <c r="Q966" s="2"/>
      <c r="S966" s="2"/>
      <c r="U966" s="2"/>
      <c r="W966" s="2"/>
      <c r="Y966" s="2"/>
      <c r="AA966" s="2"/>
      <c r="BU966" s="58"/>
      <c r="CJ966" s="113"/>
      <c r="CK966" s="122"/>
    </row>
    <row r="967" spans="17:89" ht="12.75">
      <c r="Q967" s="2"/>
      <c r="S967" s="2"/>
      <c r="U967" s="2"/>
      <c r="W967" s="2"/>
      <c r="Y967" s="2"/>
      <c r="AA967" s="2"/>
      <c r="BU967" s="58"/>
      <c r="CJ967" s="113"/>
      <c r="CK967" s="122"/>
    </row>
    <row r="968" spans="17:89" ht="12.75">
      <c r="Q968" s="2"/>
      <c r="S968" s="2"/>
      <c r="U968" s="2"/>
      <c r="W968" s="2"/>
      <c r="Y968" s="2"/>
      <c r="AA968" s="2"/>
      <c r="BU968" s="58"/>
      <c r="CJ968" s="113"/>
      <c r="CK968" s="122"/>
    </row>
    <row r="969" spans="17:89" ht="12.75">
      <c r="Q969" s="2"/>
      <c r="S969" s="2"/>
      <c r="U969" s="2"/>
      <c r="W969" s="2"/>
      <c r="Y969" s="2"/>
      <c r="AA969" s="2"/>
      <c r="BU969" s="58"/>
      <c r="CJ969" s="113"/>
      <c r="CK969" s="122"/>
    </row>
    <row r="970" spans="17:89" ht="12.75">
      <c r="Q970" s="2"/>
      <c r="S970" s="2"/>
      <c r="U970" s="2"/>
      <c r="W970" s="2"/>
      <c r="Y970" s="2"/>
      <c r="AA970" s="2"/>
      <c r="BU970" s="58"/>
      <c r="CJ970" s="113"/>
      <c r="CK970" s="122"/>
    </row>
    <row r="971" spans="17:89" ht="12.75">
      <c r="Q971" s="2"/>
      <c r="S971" s="2"/>
      <c r="U971" s="2"/>
      <c r="W971" s="2"/>
      <c r="Y971" s="2"/>
      <c r="AA971" s="2"/>
      <c r="BU971" s="58"/>
      <c r="CJ971" s="113"/>
      <c r="CK971" s="122"/>
    </row>
    <row r="972" spans="17:89" ht="12.75">
      <c r="Q972" s="2"/>
      <c r="S972" s="2"/>
      <c r="U972" s="2"/>
      <c r="W972" s="2"/>
      <c r="Y972" s="2"/>
      <c r="AA972" s="2"/>
      <c r="BU972" s="58"/>
      <c r="CJ972" s="113"/>
      <c r="CK972" s="122"/>
    </row>
    <row r="973" spans="17:89" ht="12.75">
      <c r="Q973" s="2"/>
      <c r="S973" s="2"/>
      <c r="U973" s="2"/>
      <c r="W973" s="2"/>
      <c r="Y973" s="2"/>
      <c r="AA973" s="2"/>
      <c r="BU973" s="58"/>
      <c r="CJ973" s="113"/>
      <c r="CK973" s="122"/>
    </row>
    <row r="974" spans="17:89" ht="12.75">
      <c r="Q974" s="2"/>
      <c r="S974" s="2"/>
      <c r="U974" s="2"/>
      <c r="W974" s="2"/>
      <c r="Y974" s="2"/>
      <c r="AA974" s="2"/>
      <c r="BU974" s="58"/>
      <c r="CJ974" s="113"/>
      <c r="CK974" s="122"/>
    </row>
    <row r="975" spans="17:89" ht="12.75">
      <c r="Q975" s="2"/>
      <c r="S975" s="2"/>
      <c r="U975" s="2"/>
      <c r="W975" s="2"/>
      <c r="Y975" s="2"/>
      <c r="AA975" s="2"/>
      <c r="BU975" s="58"/>
      <c r="CJ975" s="113"/>
      <c r="CK975" s="122"/>
    </row>
    <row r="976" spans="17:89" ht="12.75">
      <c r="Q976" s="2"/>
      <c r="S976" s="2"/>
      <c r="U976" s="2"/>
      <c r="W976" s="2"/>
      <c r="Y976" s="2"/>
      <c r="AA976" s="2"/>
      <c r="BU976" s="58"/>
      <c r="CJ976" s="113"/>
      <c r="CK976" s="122"/>
    </row>
    <row r="977" spans="17:89" ht="12.75">
      <c r="Q977" s="2"/>
      <c r="S977" s="2"/>
      <c r="U977" s="2"/>
      <c r="W977" s="2"/>
      <c r="Y977" s="2"/>
      <c r="AA977" s="2"/>
      <c r="BU977" s="58"/>
      <c r="CJ977" s="113"/>
      <c r="CK977" s="122"/>
    </row>
    <row r="978" spans="17:89" ht="12.75">
      <c r="Q978" s="2"/>
      <c r="S978" s="2"/>
      <c r="U978" s="2"/>
      <c r="W978" s="2"/>
      <c r="Y978" s="2"/>
      <c r="AA978" s="2"/>
      <c r="BU978" s="58"/>
      <c r="CJ978" s="113"/>
      <c r="CK978" s="122"/>
    </row>
    <row r="979" spans="17:89" ht="12.75">
      <c r="Q979" s="2"/>
      <c r="S979" s="2"/>
      <c r="U979" s="2"/>
      <c r="W979" s="2"/>
      <c r="Y979" s="2"/>
      <c r="AA979" s="2"/>
      <c r="BU979" s="58"/>
      <c r="CJ979" s="113"/>
      <c r="CK979" s="122"/>
    </row>
    <row r="980" spans="17:89" ht="12.75">
      <c r="Q980" s="2"/>
      <c r="S980" s="2"/>
      <c r="U980" s="2"/>
      <c r="W980" s="2"/>
      <c r="Y980" s="2"/>
      <c r="AA980" s="2"/>
      <c r="BU980" s="58"/>
      <c r="CJ980" s="113"/>
      <c r="CK980" s="122"/>
    </row>
    <row r="981" spans="17:89" ht="12.75">
      <c r="Q981" s="2"/>
      <c r="S981" s="2"/>
      <c r="U981" s="2"/>
      <c r="W981" s="2"/>
      <c r="Y981" s="2"/>
      <c r="AA981" s="2"/>
      <c r="BU981" s="58"/>
      <c r="CJ981" s="113"/>
      <c r="CK981" s="122"/>
    </row>
    <row r="982" spans="17:89" ht="12.75">
      <c r="Q982" s="2"/>
      <c r="S982" s="2"/>
      <c r="U982" s="2"/>
      <c r="W982" s="2"/>
      <c r="Y982" s="2"/>
      <c r="AA982" s="2"/>
      <c r="BU982" s="58"/>
      <c r="CJ982" s="113"/>
      <c r="CK982" s="122"/>
    </row>
    <row r="983" spans="17:89" ht="12.75">
      <c r="Q983" s="2"/>
      <c r="S983" s="2"/>
      <c r="U983" s="2"/>
      <c r="W983" s="2"/>
      <c r="Y983" s="2"/>
      <c r="AA983" s="2"/>
      <c r="BU983" s="58"/>
      <c r="CJ983" s="113"/>
      <c r="CK983" s="122"/>
    </row>
    <row r="984" spans="17:89" ht="12.75">
      <c r="Q984" s="2"/>
      <c r="S984" s="2"/>
      <c r="U984" s="2"/>
      <c r="W984" s="2"/>
      <c r="Y984" s="2"/>
      <c r="AA984" s="2"/>
      <c r="BU984" s="58"/>
      <c r="CJ984" s="113"/>
      <c r="CK984" s="122"/>
    </row>
    <row r="985" spans="17:89" ht="12.75">
      <c r="Q985" s="2"/>
      <c r="S985" s="2"/>
      <c r="U985" s="2"/>
      <c r="W985" s="2"/>
      <c r="Y985" s="2"/>
      <c r="AA985" s="2"/>
      <c r="BU985" s="58"/>
      <c r="CJ985" s="113"/>
      <c r="CK985" s="122"/>
    </row>
    <row r="986" spans="17:89" ht="12.75">
      <c r="Q986" s="2"/>
      <c r="S986" s="2"/>
      <c r="U986" s="2"/>
      <c r="W986" s="2"/>
      <c r="Y986" s="2"/>
      <c r="AA986" s="2"/>
      <c r="BU986" s="58"/>
      <c r="CJ986" s="113"/>
      <c r="CK986" s="122"/>
    </row>
    <row r="987" spans="17:89" ht="12.75">
      <c r="Q987" s="2"/>
      <c r="S987" s="2"/>
      <c r="U987" s="2"/>
      <c r="W987" s="2"/>
      <c r="Y987" s="2"/>
      <c r="AA987" s="2"/>
      <c r="BU987" s="58"/>
      <c r="CJ987" s="113"/>
      <c r="CK987" s="122"/>
    </row>
    <row r="988" spans="17:89" ht="12.75">
      <c r="Q988" s="2"/>
      <c r="S988" s="2"/>
      <c r="U988" s="2"/>
      <c r="W988" s="2"/>
      <c r="Y988" s="2"/>
      <c r="AA988" s="2"/>
      <c r="BU988" s="58"/>
      <c r="CJ988" s="113"/>
      <c r="CK988" s="122"/>
    </row>
    <row r="989" spans="17:89" ht="12.75">
      <c r="Q989" s="2"/>
      <c r="S989" s="2"/>
      <c r="U989" s="2"/>
      <c r="W989" s="2"/>
      <c r="Y989" s="2"/>
      <c r="AA989" s="2"/>
      <c r="BU989" s="58"/>
      <c r="CJ989" s="113"/>
      <c r="CK989" s="122"/>
    </row>
    <row r="990" spans="17:89" ht="12.75">
      <c r="Q990" s="2"/>
      <c r="S990" s="2"/>
      <c r="U990" s="2"/>
      <c r="W990" s="2"/>
      <c r="Y990" s="2"/>
      <c r="AA990" s="2"/>
      <c r="BU990" s="58"/>
      <c r="CJ990" s="113"/>
      <c r="CK990" s="122"/>
    </row>
    <row r="991" spans="17:89" ht="12.75">
      <c r="Q991" s="2"/>
      <c r="S991" s="2"/>
      <c r="U991" s="2"/>
      <c r="W991" s="2"/>
      <c r="Y991" s="2"/>
      <c r="AA991" s="2"/>
      <c r="BU991" s="58"/>
      <c r="CJ991" s="113"/>
      <c r="CK991" s="122"/>
    </row>
    <row r="992" spans="17:89" ht="12.75">
      <c r="Q992" s="2"/>
      <c r="S992" s="2"/>
      <c r="U992" s="2"/>
      <c r="W992" s="2"/>
      <c r="Y992" s="2"/>
      <c r="AA992" s="2"/>
      <c r="BU992" s="58"/>
      <c r="CJ992" s="113"/>
      <c r="CK992" s="122"/>
    </row>
    <row r="993" spans="17:89" ht="12.75">
      <c r="Q993" s="2"/>
      <c r="S993" s="2"/>
      <c r="U993" s="2"/>
      <c r="W993" s="2"/>
      <c r="Y993" s="2"/>
      <c r="AA993" s="2"/>
      <c r="BU993" s="58"/>
      <c r="CJ993" s="113"/>
      <c r="CK993" s="122"/>
    </row>
    <row r="994" spans="17:89" ht="12.75">
      <c r="Q994" s="2"/>
      <c r="S994" s="2"/>
      <c r="U994" s="2"/>
      <c r="W994" s="2"/>
      <c r="Y994" s="2"/>
      <c r="AA994" s="2"/>
      <c r="BU994" s="58"/>
      <c r="CJ994" s="113"/>
      <c r="CK994" s="122"/>
    </row>
    <row r="995" spans="17:89" ht="12.75">
      <c r="Q995" s="2"/>
      <c r="S995" s="2"/>
      <c r="U995" s="2"/>
      <c r="W995" s="2"/>
      <c r="Y995" s="2"/>
      <c r="AA995" s="2"/>
      <c r="BU995" s="58"/>
      <c r="CJ995" s="113"/>
      <c r="CK995" s="122"/>
    </row>
    <row r="996" spans="17:89" ht="12.75">
      <c r="Q996" s="2"/>
      <c r="S996" s="2"/>
      <c r="U996" s="2"/>
      <c r="W996" s="2"/>
      <c r="Y996" s="2"/>
      <c r="AA996" s="2"/>
      <c r="BU996" s="58"/>
      <c r="CJ996" s="113"/>
      <c r="CK996" s="122"/>
    </row>
    <row r="997" spans="17:89" ht="12.75">
      <c r="Q997" s="2"/>
      <c r="S997" s="2"/>
      <c r="U997" s="2"/>
      <c r="W997" s="2"/>
      <c r="Y997" s="2"/>
      <c r="AA997" s="2"/>
      <c r="BU997" s="58"/>
      <c r="CJ997" s="113"/>
      <c r="CK997" s="122"/>
    </row>
    <row r="998" spans="17:89" ht="12.75">
      <c r="Q998" s="2"/>
      <c r="S998" s="2"/>
      <c r="U998" s="2"/>
      <c r="W998" s="2"/>
      <c r="Y998" s="2"/>
      <c r="AA998" s="2"/>
      <c r="BU998" s="58"/>
      <c r="CJ998" s="113"/>
      <c r="CK998" s="122"/>
    </row>
    <row r="999" spans="17:89" ht="12.75">
      <c r="Q999" s="2"/>
      <c r="S999" s="2"/>
      <c r="U999" s="2"/>
      <c r="W999" s="2"/>
      <c r="Y999" s="2"/>
      <c r="AA999" s="2"/>
      <c r="BU999" s="58"/>
      <c r="CJ999" s="113"/>
      <c r="CK999" s="122"/>
    </row>
    <row r="1000" spans="17:89" ht="12.75">
      <c r="Q1000" s="2"/>
      <c r="S1000" s="2"/>
      <c r="U1000" s="2"/>
      <c r="W1000" s="2"/>
      <c r="Y1000" s="2"/>
      <c r="AA1000" s="2"/>
      <c r="BU1000" s="58"/>
      <c r="CJ1000" s="113"/>
      <c r="CK1000" s="122"/>
    </row>
    <row r="1001" spans="17:89" ht="12.75">
      <c r="Q1001" s="2"/>
      <c r="S1001" s="2"/>
      <c r="U1001" s="2"/>
      <c r="W1001" s="2"/>
      <c r="Y1001" s="2"/>
      <c r="AA1001" s="2"/>
      <c r="BU1001" s="58"/>
      <c r="CJ1001" s="113"/>
      <c r="CK1001" s="122"/>
    </row>
    <row r="1002" spans="17:89" ht="12.75">
      <c r="Q1002" s="2"/>
      <c r="S1002" s="2"/>
      <c r="U1002" s="2"/>
      <c r="W1002" s="2"/>
      <c r="Y1002" s="2"/>
      <c r="AA1002" s="2"/>
      <c r="BU1002" s="58"/>
      <c r="CJ1002" s="113"/>
      <c r="CK1002" s="122"/>
    </row>
    <row r="1003" spans="17:89" ht="12.75">
      <c r="Q1003" s="2"/>
      <c r="S1003" s="2"/>
      <c r="U1003" s="2"/>
      <c r="W1003" s="2"/>
      <c r="Y1003" s="2"/>
      <c r="AA1003" s="2"/>
      <c r="BU1003" s="58"/>
      <c r="CJ1003" s="113"/>
      <c r="CK1003" s="122"/>
    </row>
    <row r="1004" spans="17:89" ht="12.75">
      <c r="Q1004" s="2"/>
      <c r="S1004" s="2"/>
      <c r="U1004" s="2"/>
      <c r="W1004" s="2"/>
      <c r="Y1004" s="2"/>
      <c r="AA1004" s="2"/>
      <c r="BU1004" s="58"/>
      <c r="CJ1004" s="113"/>
      <c r="CK1004" s="122"/>
    </row>
    <row r="1005" spans="17:89" ht="12.75">
      <c r="Q1005" s="2"/>
      <c r="S1005" s="2"/>
      <c r="U1005" s="2"/>
      <c r="W1005" s="2"/>
      <c r="Y1005" s="2"/>
      <c r="AA1005" s="2"/>
      <c r="BU1005" s="58"/>
      <c r="CJ1005" s="113"/>
      <c r="CK1005" s="122"/>
    </row>
    <row r="1006" spans="17:89" ht="12.75">
      <c r="Q1006" s="2"/>
      <c r="S1006" s="2"/>
      <c r="U1006" s="2"/>
      <c r="W1006" s="2"/>
      <c r="Y1006" s="2"/>
      <c r="AA1006" s="2"/>
      <c r="BU1006" s="58"/>
      <c r="CJ1006" s="113"/>
      <c r="CK1006" s="122"/>
    </row>
    <row r="1007" spans="17:89" ht="12.75">
      <c r="Q1007" s="2"/>
      <c r="S1007" s="2"/>
      <c r="U1007" s="2"/>
      <c r="W1007" s="2"/>
      <c r="Y1007" s="2"/>
      <c r="AA1007" s="2"/>
      <c r="BU1007" s="58"/>
      <c r="CJ1007" s="113"/>
      <c r="CK1007" s="122"/>
    </row>
    <row r="1008" spans="17:89" ht="12.75">
      <c r="Q1008" s="2"/>
      <c r="S1008" s="2"/>
      <c r="U1008" s="2"/>
      <c r="W1008" s="2"/>
      <c r="Y1008" s="2"/>
      <c r="AA1008" s="2"/>
      <c r="BU1008" s="58"/>
      <c r="CJ1008" s="113"/>
      <c r="CK1008" s="122"/>
    </row>
    <row r="1009" spans="17:89" ht="12.75">
      <c r="Q1009" s="2"/>
      <c r="S1009" s="2"/>
      <c r="U1009" s="2"/>
      <c r="W1009" s="2"/>
      <c r="Y1009" s="2"/>
      <c r="AA1009" s="2"/>
      <c r="BU1009" s="58"/>
      <c r="CJ1009" s="113"/>
      <c r="CK1009" s="122"/>
    </row>
    <row r="1010" spans="17:89" ht="12.75">
      <c r="Q1010" s="2"/>
      <c r="S1010" s="2"/>
      <c r="U1010" s="2"/>
      <c r="W1010" s="2"/>
      <c r="Y1010" s="2"/>
      <c r="AA1010" s="2"/>
      <c r="BU1010" s="58"/>
      <c r="CJ1010" s="113"/>
      <c r="CK1010" s="122"/>
    </row>
    <row r="1011" spans="17:89" ht="12.75">
      <c r="Q1011" s="2"/>
      <c r="S1011" s="2"/>
      <c r="U1011" s="2"/>
      <c r="W1011" s="2"/>
      <c r="Y1011" s="2"/>
      <c r="AA1011" s="2"/>
      <c r="BU1011" s="58"/>
      <c r="CJ1011" s="113"/>
      <c r="CK1011" s="122"/>
    </row>
    <row r="1012" spans="17:89" ht="12.75">
      <c r="Q1012" s="2"/>
      <c r="S1012" s="2"/>
      <c r="U1012" s="2"/>
      <c r="W1012" s="2"/>
      <c r="Y1012" s="2"/>
      <c r="AA1012" s="2"/>
      <c r="BU1012" s="58"/>
      <c r="CJ1012" s="113"/>
      <c r="CK1012" s="122"/>
    </row>
    <row r="1013" spans="17:89" ht="12.75">
      <c r="Q1013" s="2"/>
      <c r="S1013" s="2"/>
      <c r="U1013" s="2"/>
      <c r="W1013" s="2"/>
      <c r="Y1013" s="2"/>
      <c r="AA1013" s="2"/>
      <c r="BU1013" s="58"/>
      <c r="CJ1013" s="113"/>
      <c r="CK1013" s="122"/>
    </row>
    <row r="1014" spans="17:89" ht="12.75">
      <c r="Q1014" s="2"/>
      <c r="S1014" s="2"/>
      <c r="U1014" s="2"/>
      <c r="W1014" s="2"/>
      <c r="Y1014" s="2"/>
      <c r="AA1014" s="2"/>
      <c r="BU1014" s="58"/>
      <c r="CJ1014" s="113"/>
      <c r="CK1014" s="122"/>
    </row>
    <row r="1015" spans="17:89" ht="12.75">
      <c r="Q1015" s="2"/>
      <c r="S1015" s="2"/>
      <c r="U1015" s="2"/>
      <c r="W1015" s="2"/>
      <c r="Y1015" s="2"/>
      <c r="AA1015" s="2"/>
      <c r="BU1015" s="58"/>
      <c r="CJ1015" s="113"/>
      <c r="CK1015" s="122"/>
    </row>
    <row r="1016" spans="17:89" ht="12.75">
      <c r="Q1016" s="2"/>
      <c r="S1016" s="2"/>
      <c r="U1016" s="2"/>
      <c r="W1016" s="2"/>
      <c r="Y1016" s="2"/>
      <c r="AA1016" s="2"/>
      <c r="BU1016" s="58"/>
      <c r="CJ1016" s="113"/>
      <c r="CK1016" s="122"/>
    </row>
    <row r="1017" spans="17:89" ht="12.75">
      <c r="Q1017" s="2"/>
      <c r="S1017" s="2"/>
      <c r="U1017" s="2"/>
      <c r="W1017" s="2"/>
      <c r="Y1017" s="2"/>
      <c r="AA1017" s="2"/>
      <c r="BU1017" s="58"/>
      <c r="CJ1017" s="113"/>
      <c r="CK1017" s="122"/>
    </row>
    <row r="1018" spans="17:89" ht="12.75">
      <c r="Q1018" s="2"/>
      <c r="S1018" s="2"/>
      <c r="U1018" s="2"/>
      <c r="W1018" s="2"/>
      <c r="Y1018" s="2"/>
      <c r="AA1018" s="2"/>
      <c r="BU1018" s="58"/>
      <c r="CJ1018" s="113"/>
      <c r="CK1018" s="122"/>
    </row>
    <row r="1019" spans="17:89" ht="12.75">
      <c r="Q1019" s="2"/>
      <c r="S1019" s="2"/>
      <c r="U1019" s="2"/>
      <c r="W1019" s="2"/>
      <c r="Y1019" s="2"/>
      <c r="AA1019" s="2"/>
      <c r="BU1019" s="58"/>
      <c r="CJ1019" s="113"/>
      <c r="CK1019" s="122"/>
    </row>
    <row r="1020" spans="17:89" ht="12.75">
      <c r="Q1020" s="2"/>
      <c r="S1020" s="2"/>
      <c r="U1020" s="2"/>
      <c r="W1020" s="2"/>
      <c r="Y1020" s="2"/>
      <c r="AA1020" s="2"/>
      <c r="BU1020" s="58"/>
      <c r="CJ1020" s="113"/>
      <c r="CK1020" s="122"/>
    </row>
    <row r="1021" spans="17:89" ht="12.75">
      <c r="Q1021" s="2"/>
      <c r="S1021" s="2"/>
      <c r="U1021" s="2"/>
      <c r="W1021" s="2"/>
      <c r="Y1021" s="2"/>
      <c r="AA1021" s="2"/>
      <c r="BU1021" s="58"/>
      <c r="CJ1021" s="113"/>
      <c r="CK1021" s="122"/>
    </row>
    <row r="1022" spans="17:89" ht="12.75">
      <c r="Q1022" s="2"/>
      <c r="S1022" s="2"/>
      <c r="U1022" s="2"/>
      <c r="W1022" s="2"/>
      <c r="Y1022" s="2"/>
      <c r="AA1022" s="2"/>
      <c r="BU1022" s="58"/>
      <c r="CJ1022" s="113"/>
      <c r="CK1022" s="122"/>
    </row>
    <row r="1023" spans="17:89" ht="12.75">
      <c r="Q1023" s="2"/>
      <c r="S1023" s="2"/>
      <c r="U1023" s="2"/>
      <c r="W1023" s="2"/>
      <c r="Y1023" s="2"/>
      <c r="AA1023" s="2"/>
      <c r="BU1023" s="58"/>
      <c r="CJ1023" s="113"/>
      <c r="CK1023" s="122"/>
    </row>
  </sheetData>
  <mergeCells count="49">
    <mergeCell ref="N10:O10"/>
    <mergeCell ref="P10:P11"/>
    <mergeCell ref="Q10:R10"/>
    <mergeCell ref="S10:T10"/>
    <mergeCell ref="U10:V10"/>
    <mergeCell ref="AL10:AM10"/>
    <mergeCell ref="AP10:AQ10"/>
    <mergeCell ref="W10:X10"/>
    <mergeCell ref="Y10:Z10"/>
    <mergeCell ref="AA10:AB10"/>
    <mergeCell ref="AC10:AC11"/>
    <mergeCell ref="AD10:AE10"/>
    <mergeCell ref="CF10:CF11"/>
    <mergeCell ref="CG10:CG11"/>
    <mergeCell ref="CI10:CI11"/>
    <mergeCell ref="CH10:CH11"/>
    <mergeCell ref="AF10:AG10"/>
    <mergeCell ref="AH10:AI10"/>
    <mergeCell ref="AJ10:AK10"/>
    <mergeCell ref="CD10:CD11"/>
    <mergeCell ref="CE10:CE11"/>
    <mergeCell ref="AR10:AS10"/>
    <mergeCell ref="AT10:AU10"/>
    <mergeCell ref="BL10:BL11"/>
    <mergeCell ref="BQ10:BQ11"/>
    <mergeCell ref="BZ10:BZ11"/>
    <mergeCell ref="CB10:CB11"/>
    <mergeCell ref="CC10:CC11"/>
    <mergeCell ref="B10:C10"/>
    <mergeCell ref="D10:E10"/>
    <mergeCell ref="F10:G10"/>
    <mergeCell ref="H10:I10"/>
    <mergeCell ref="J10:K10"/>
    <mergeCell ref="L10:M10"/>
    <mergeCell ref="CB9:CH9"/>
    <mergeCell ref="AV10:AW10"/>
    <mergeCell ref="AX10:AY10"/>
    <mergeCell ref="AZ10:BA10"/>
    <mergeCell ref="BB10:BC10"/>
    <mergeCell ref="BD10:BE10"/>
    <mergeCell ref="BF10:BG10"/>
    <mergeCell ref="BH10:BI10"/>
    <mergeCell ref="BJ10:BK10"/>
    <mergeCell ref="BM10:BN10"/>
    <mergeCell ref="BO10:BP10"/>
    <mergeCell ref="BR10:BS10"/>
    <mergeCell ref="BT10:BU10"/>
    <mergeCell ref="BV10:BW10"/>
    <mergeCell ref="BX10:BY10"/>
  </mergeCell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DESCONTO FAEC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Luana Rios Weber</dc:creator>
  <cp:lastModifiedBy>LUANA RIOS WEBER</cp:lastModifiedBy>
  <dcterms:created xsi:type="dcterms:W3CDTF">2026-08-04T21:56:09Z</dcterms:created>
  <dcterms:modified xsi:type="dcterms:W3CDTF">2026-08-04T21:56:09Z</dcterms:modified>
</cp:coreProperties>
</file>