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Camâra Técnica 17 07\"/>
    </mc:Choice>
  </mc:AlternateContent>
  <xr:revisionPtr revIDLastSave="0" documentId="13_ncr:1_{0F6099A7-4AF9-426C-A912-77797558307D}" xr6:coauthVersionLast="47" xr6:coauthVersionMax="47" xr10:uidLastSave="{00000000-0000-0000-0000-000000000000}"/>
  <bookViews>
    <workbookView xWindow="-120" yWindow="-120" windowWidth="29040" windowHeight="15720" tabRatio="500" firstSheet="2" activeTab="2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rodução por Procedimento" sheetId="11" r:id="rId9"/>
    <sheet name="Carater de Atendimento" sheetId="12" r:id="rId10"/>
    <sheet name="Deliberação_PPI" sheetId="9" state="hidden" r:id="rId11"/>
    <sheet name="PHC" sheetId="10" state="hidden" r:id="rId12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0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0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2" l="1"/>
  <c r="D9" i="12"/>
  <c r="D10" i="12"/>
  <c r="D11" i="12"/>
  <c r="D12" i="12"/>
  <c r="F12" i="12" s="1"/>
  <c r="D13" i="12"/>
  <c r="D14" i="12"/>
  <c r="D15" i="12"/>
  <c r="D16" i="12"/>
  <c r="F16" i="12" s="1"/>
  <c r="D17" i="12"/>
  <c r="D18" i="12"/>
  <c r="D19" i="12"/>
  <c r="D20" i="12"/>
  <c r="D21" i="12"/>
  <c r="D22" i="12"/>
  <c r="D23" i="12"/>
  <c r="D8" i="12"/>
  <c r="F8" i="12" s="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D42" i="11"/>
  <c r="D45" i="11" s="1"/>
  <c r="C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B45" i="11"/>
  <c r="R44" i="11"/>
  <c r="J109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93" i="2"/>
  <c r="G93" i="2"/>
  <c r="G95" i="2"/>
  <c r="G96" i="2"/>
  <c r="G97" i="2"/>
  <c r="G98" i="2"/>
  <c r="G99" i="2"/>
  <c r="G100" i="2"/>
  <c r="G101" i="2"/>
  <c r="G102" i="2"/>
  <c r="P14" i="3" s="1"/>
  <c r="I15" i="5" s="1"/>
  <c r="G103" i="2"/>
  <c r="G104" i="2"/>
  <c r="G105" i="2"/>
  <c r="G106" i="2"/>
  <c r="G107" i="2"/>
  <c r="G108" i="2"/>
  <c r="G109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D94" i="2"/>
  <c r="D95" i="2"/>
  <c r="D96" i="2"/>
  <c r="D97" i="2"/>
  <c r="D98" i="2"/>
  <c r="D99" i="2"/>
  <c r="K12" i="3" s="1"/>
  <c r="D100" i="2"/>
  <c r="D101" i="2"/>
  <c r="D102" i="2"/>
  <c r="D103" i="2"/>
  <c r="D104" i="2"/>
  <c r="D105" i="2"/>
  <c r="D106" i="2"/>
  <c r="K20" i="3" s="1"/>
  <c r="D107" i="2"/>
  <c r="K18" i="3" s="1"/>
  <c r="D108" i="2"/>
  <c r="D93" i="2"/>
  <c r="K13" i="3" s="1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93" i="2"/>
  <c r="M14" i="4"/>
  <c r="G89" i="2"/>
  <c r="M17" i="4"/>
  <c r="M16" i="4"/>
  <c r="M15" i="4"/>
  <c r="M13" i="4"/>
  <c r="M12" i="4"/>
  <c r="M11" i="4"/>
  <c r="D89" i="2"/>
  <c r="J89" i="2"/>
  <c r="K26" i="3"/>
  <c r="K25" i="3"/>
  <c r="K24" i="3"/>
  <c r="K23" i="3"/>
  <c r="K22" i="3"/>
  <c r="K21" i="3"/>
  <c r="K19" i="3"/>
  <c r="K17" i="3"/>
  <c r="K16" i="3"/>
  <c r="K15" i="3"/>
  <c r="K14" i="3"/>
  <c r="K11" i="3"/>
  <c r="F9" i="12"/>
  <c r="F10" i="12"/>
  <c r="F11" i="12"/>
  <c r="F13" i="12"/>
  <c r="F14" i="12"/>
  <c r="F15" i="12"/>
  <c r="F17" i="12"/>
  <c r="F18" i="12"/>
  <c r="F19" i="12"/>
  <c r="F20" i="12"/>
  <c r="F21" i="12"/>
  <c r="F22" i="12"/>
  <c r="F23" i="12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K14" i="4" s="1"/>
  <c r="I13" i="4"/>
  <c r="I12" i="4"/>
  <c r="I11" i="4"/>
  <c r="M27" i="3"/>
  <c r="E27" i="3"/>
  <c r="D27" i="3"/>
  <c r="I25" i="3"/>
  <c r="F24" i="3"/>
  <c r="I23" i="3"/>
  <c r="F21" i="3"/>
  <c r="I20" i="3"/>
  <c r="F16" i="3"/>
  <c r="F15" i="3"/>
  <c r="F14" i="3"/>
  <c r="P13" i="3"/>
  <c r="I14" i="5" s="1"/>
  <c r="F13" i="3"/>
  <c r="F12" i="3"/>
  <c r="F11" i="3"/>
  <c r="L109" i="2"/>
  <c r="I28" i="5"/>
  <c r="P18" i="3"/>
  <c r="I12" i="5" s="1"/>
  <c r="P11" i="3"/>
  <c r="P21" i="3"/>
  <c r="P26" i="3"/>
  <c r="I32" i="5"/>
  <c r="P24" i="3"/>
  <c r="E31" i="5"/>
  <c r="G27" i="7" s="1"/>
  <c r="P12" i="3"/>
  <c r="I13" i="5" s="1"/>
  <c r="P19" i="3"/>
  <c r="I19" i="5" s="1"/>
  <c r="I30" i="5"/>
  <c r="P17" i="3"/>
  <c r="I18" i="5" s="1"/>
  <c r="L89" i="2"/>
  <c r="M85" i="2"/>
  <c r="M80" i="2"/>
  <c r="M78" i="2"/>
  <c r="M77" i="2"/>
  <c r="M75" i="2"/>
  <c r="F109" i="2"/>
  <c r="C10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K17" i="4" s="1"/>
  <c r="G36" i="1"/>
  <c r="G35" i="1"/>
  <c r="H15" i="4" s="1"/>
  <c r="K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N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N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D24" i="12" l="1"/>
  <c r="F24" i="12" s="1"/>
  <c r="R45" i="11"/>
  <c r="K27" i="3"/>
  <c r="M18" i="4"/>
  <c r="N20" i="3"/>
  <c r="N19" i="3"/>
  <c r="N13" i="3"/>
  <c r="N21" i="3"/>
  <c r="N14" i="3"/>
  <c r="N23" i="3"/>
  <c r="N25" i="3"/>
  <c r="N26" i="3"/>
  <c r="F27" i="3"/>
  <c r="K16" i="4"/>
  <c r="K20" i="4" s="1"/>
  <c r="K28" i="4" s="1"/>
  <c r="K12" i="4"/>
  <c r="I18" i="4"/>
  <c r="M93" i="2"/>
  <c r="M97" i="2"/>
  <c r="M107" i="2"/>
  <c r="M94" i="2"/>
  <c r="M96" i="2"/>
  <c r="M98" i="2"/>
  <c r="I33" i="5"/>
  <c r="M95" i="2"/>
  <c r="M103" i="2"/>
  <c r="M100" i="2"/>
  <c r="M102" i="2"/>
  <c r="I29" i="5"/>
  <c r="M104" i="2"/>
  <c r="M106" i="2"/>
  <c r="M99" i="2"/>
  <c r="M101" i="2"/>
  <c r="P22" i="3"/>
  <c r="R22" i="3" s="1"/>
  <c r="D109" i="2"/>
  <c r="R11" i="3"/>
  <c r="R14" i="3"/>
  <c r="T14" i="3" s="1"/>
  <c r="R19" i="3"/>
  <c r="T19" i="3" s="1"/>
  <c r="M108" i="2"/>
  <c r="M105" i="2"/>
  <c r="E10" i="7"/>
  <c r="E23" i="7"/>
  <c r="R12" i="3"/>
  <c r="E13" i="5"/>
  <c r="G10" i="7" s="1"/>
  <c r="R21" i="3"/>
  <c r="T21" i="3" s="1"/>
  <c r="E29" i="5"/>
  <c r="G24" i="7" s="1"/>
  <c r="E27" i="5"/>
  <c r="G27" i="5" s="1"/>
  <c r="R17" i="3"/>
  <c r="E18" i="5"/>
  <c r="G15" i="7" s="1"/>
  <c r="E9" i="7"/>
  <c r="E28" i="5"/>
  <c r="G23" i="7" s="1"/>
  <c r="E17" i="5"/>
  <c r="G14" i="7" s="1"/>
  <c r="R16" i="3"/>
  <c r="T16" i="3" s="1"/>
  <c r="E32" i="5"/>
  <c r="G28" i="7" s="1"/>
  <c r="E13" i="7"/>
  <c r="R26" i="3"/>
  <c r="T26" i="3" s="1"/>
  <c r="E33" i="5"/>
  <c r="G29" i="7" s="1"/>
  <c r="E16" i="5"/>
  <c r="G13" i="7" s="1"/>
  <c r="E11" i="5"/>
  <c r="E12" i="5"/>
  <c r="G9" i="7" s="1"/>
  <c r="R18" i="3"/>
  <c r="E22" i="7"/>
  <c r="E28" i="7"/>
  <c r="E45" i="1"/>
  <c r="E56" i="1" s="1"/>
  <c r="D15" i="5"/>
  <c r="G38" i="1"/>
  <c r="D52" i="1"/>
  <c r="F52" i="1" s="1"/>
  <c r="I12" i="3"/>
  <c r="N12" i="3" s="1"/>
  <c r="P15" i="3"/>
  <c r="I16" i="5" s="1"/>
  <c r="I18" i="3"/>
  <c r="N18" i="3" s="1"/>
  <c r="H11" i="4"/>
  <c r="H13" i="4"/>
  <c r="K13" i="4" s="1"/>
  <c r="E15" i="5"/>
  <c r="G12" i="7" s="1"/>
  <c r="E19" i="5"/>
  <c r="G26" i="7" s="1"/>
  <c r="I27" i="5"/>
  <c r="I31" i="5"/>
  <c r="K31" i="5" s="1"/>
  <c r="P20" i="3"/>
  <c r="R20" i="3" s="1"/>
  <c r="T20" i="3" s="1"/>
  <c r="P25" i="3"/>
  <c r="R25" i="3" s="1"/>
  <c r="T25" i="3" s="1"/>
  <c r="D43" i="1"/>
  <c r="D46" i="1"/>
  <c r="F46" i="1" s="1"/>
  <c r="D49" i="1"/>
  <c r="F49" i="1" s="1"/>
  <c r="I11" i="3"/>
  <c r="N11" i="3" s="1"/>
  <c r="I22" i="3"/>
  <c r="N22" i="3" s="1"/>
  <c r="D14" i="5"/>
  <c r="D18" i="5"/>
  <c r="D29" i="5"/>
  <c r="D33" i="5"/>
  <c r="E8" i="7"/>
  <c r="E26" i="7"/>
  <c r="D53" i="1"/>
  <c r="F53" i="1" s="1"/>
  <c r="I17" i="3"/>
  <c r="N17" i="3" s="1"/>
  <c r="P23" i="3"/>
  <c r="R24" i="3"/>
  <c r="T24" i="3" s="1"/>
  <c r="I11" i="5"/>
  <c r="D17" i="5"/>
  <c r="H7" i="9"/>
  <c r="H11" i="9" s="1"/>
  <c r="D54" i="1"/>
  <c r="F54" i="1" s="1"/>
  <c r="I15" i="3"/>
  <c r="N15" i="3" s="1"/>
  <c r="D20" i="5"/>
  <c r="D31" i="5"/>
  <c r="K13" i="5" l="1"/>
  <c r="M13" i="5" s="1"/>
  <c r="K28" i="5"/>
  <c r="M28" i="5" s="1"/>
  <c r="I26" i="7"/>
  <c r="P27" i="3"/>
  <c r="K18" i="5"/>
  <c r="M18" i="5" s="1"/>
  <c r="K12" i="5"/>
  <c r="M12" i="5" s="1"/>
  <c r="K33" i="5"/>
  <c r="M33" i="5" s="1"/>
  <c r="K16" i="5"/>
  <c r="M16" i="5" s="1"/>
  <c r="M109" i="2"/>
  <c r="K29" i="5"/>
  <c r="M29" i="5" s="1"/>
  <c r="G19" i="5"/>
  <c r="E13" i="8" s="1"/>
  <c r="G13" i="8" s="1"/>
  <c r="K17" i="5"/>
  <c r="M17" i="5" s="1"/>
  <c r="I23" i="7"/>
  <c r="I10" i="7"/>
  <c r="G8" i="7"/>
  <c r="I8" i="7" s="1"/>
  <c r="G33" i="5"/>
  <c r="E32" i="8" s="1"/>
  <c r="G32" i="8" s="1"/>
  <c r="I32" i="8" s="1"/>
  <c r="E29" i="7"/>
  <c r="I29" i="7" s="1"/>
  <c r="T22" i="3"/>
  <c r="N33" i="3"/>
  <c r="R23" i="3"/>
  <c r="T23" i="3" s="1"/>
  <c r="E30" i="5"/>
  <c r="F45" i="1"/>
  <c r="K32" i="5"/>
  <c r="M32" i="5" s="1"/>
  <c r="I13" i="7"/>
  <c r="K19" i="5"/>
  <c r="M19" i="5" s="1"/>
  <c r="G22" i="7"/>
  <c r="I22" i="7" s="1"/>
  <c r="G28" i="5"/>
  <c r="E27" i="8" s="1"/>
  <c r="G27" i="8" s="1"/>
  <c r="I27" i="8" s="1"/>
  <c r="E24" i="7"/>
  <c r="I24" i="7" s="1"/>
  <c r="G29" i="5"/>
  <c r="E28" i="8" s="1"/>
  <c r="G28" i="8" s="1"/>
  <c r="I28" i="8" s="1"/>
  <c r="T18" i="3"/>
  <c r="E12" i="7"/>
  <c r="I12" i="7" s="1"/>
  <c r="G15" i="5"/>
  <c r="E25" i="8" s="1"/>
  <c r="G25" i="8" s="1"/>
  <c r="I25" i="8" s="1"/>
  <c r="R15" i="3"/>
  <c r="T15" i="3" s="1"/>
  <c r="G16" i="5"/>
  <c r="E16" i="8" s="1"/>
  <c r="G16" i="8" s="1"/>
  <c r="E27" i="7"/>
  <c r="I27" i="7" s="1"/>
  <c r="M31" i="5"/>
  <c r="G31" i="5"/>
  <c r="K11" i="5"/>
  <c r="I20" i="5"/>
  <c r="K11" i="4"/>
  <c r="H18" i="4"/>
  <c r="T17" i="3"/>
  <c r="I28" i="7"/>
  <c r="E15" i="7"/>
  <c r="I15" i="7" s="1"/>
  <c r="G18" i="5"/>
  <c r="I34" i="5"/>
  <c r="K27" i="5"/>
  <c r="R13" i="3"/>
  <c r="E14" i="5"/>
  <c r="G32" i="5"/>
  <c r="E31" i="8" s="1"/>
  <c r="G31" i="8" s="1"/>
  <c r="I31" i="8" s="1"/>
  <c r="G12" i="5"/>
  <c r="E20" i="8" s="1"/>
  <c r="G20" i="8" s="1"/>
  <c r="G13" i="5"/>
  <c r="E17" i="8" s="1"/>
  <c r="G17" i="8" s="1"/>
  <c r="F43" i="1"/>
  <c r="F56" i="1" s="1"/>
  <c r="D56" i="1"/>
  <c r="E11" i="7"/>
  <c r="E16" i="7" s="1"/>
  <c r="T12" i="3"/>
  <c r="D34" i="5"/>
  <c r="N35" i="3"/>
  <c r="E26" i="8"/>
  <c r="T11" i="3"/>
  <c r="I27" i="3"/>
  <c r="G17" i="5"/>
  <c r="E18" i="8" s="1"/>
  <c r="G18" i="8" s="1"/>
  <c r="E14" i="7"/>
  <c r="I14" i="7" s="1"/>
  <c r="G11" i="5"/>
  <c r="K15" i="5"/>
  <c r="M15" i="5" s="1"/>
  <c r="I9" i="7"/>
  <c r="I30" i="7" l="1"/>
  <c r="I32" i="7"/>
  <c r="I36" i="7" s="1"/>
  <c r="E10" i="8"/>
  <c r="G22" i="5"/>
  <c r="N27" i="3"/>
  <c r="N29" i="3"/>
  <c r="N37" i="3" s="1"/>
  <c r="K22" i="4"/>
  <c r="K30" i="4" s="1"/>
  <c r="K18" i="4"/>
  <c r="N31" i="3"/>
  <c r="N39" i="3" s="1"/>
  <c r="G11" i="7"/>
  <c r="G16" i="7" s="1"/>
  <c r="K14" i="5"/>
  <c r="M14" i="5" s="1"/>
  <c r="E30" i="7"/>
  <c r="E34" i="7" s="1"/>
  <c r="G25" i="7"/>
  <c r="I25" i="7" s="1"/>
  <c r="K30" i="5"/>
  <c r="M30" i="5" s="1"/>
  <c r="G30" i="5"/>
  <c r="G34" i="5" s="1"/>
  <c r="G26" i="8"/>
  <c r="M11" i="5"/>
  <c r="G14" i="5"/>
  <c r="E19" i="8" s="1"/>
  <c r="G19" i="8" s="1"/>
  <c r="T13" i="3"/>
  <c r="R27" i="3"/>
  <c r="T27" i="3" s="1"/>
  <c r="E14" i="8"/>
  <c r="M27" i="5"/>
  <c r="G36" i="5"/>
  <c r="E30" i="8"/>
  <c r="G30" i="8" s="1"/>
  <c r="I30" i="8" s="1"/>
  <c r="E34" i="5"/>
  <c r="E20" i="5"/>
  <c r="G20" i="5" l="1"/>
  <c r="G40" i="5"/>
  <c r="M20" i="5"/>
  <c r="K20" i="5"/>
  <c r="M34" i="5"/>
  <c r="K34" i="5"/>
  <c r="G30" i="7"/>
  <c r="G34" i="7" s="1"/>
  <c r="I11" i="7"/>
  <c r="I16" i="7" s="1"/>
  <c r="I34" i="7" s="1"/>
  <c r="E29" i="8"/>
  <c r="G37" i="5"/>
  <c r="G10" i="8"/>
  <c r="G14" i="8"/>
  <c r="E21" i="8"/>
  <c r="E22" i="8" s="1"/>
  <c r="G23" i="5"/>
  <c r="I26" i="8"/>
  <c r="I33" i="8" s="1"/>
  <c r="G41" i="5" l="1"/>
  <c r="H14" i="8"/>
  <c r="I14" i="8" s="1"/>
  <c r="H20" i="8"/>
  <c r="I20" i="8" s="1"/>
  <c r="H18" i="8"/>
  <c r="I18" i="8" s="1"/>
  <c r="H16" i="8"/>
  <c r="I16" i="8" s="1"/>
  <c r="H13" i="8"/>
  <c r="H19" i="8"/>
  <c r="I19" i="8" s="1"/>
  <c r="H17" i="8"/>
  <c r="I17" i="8" s="1"/>
  <c r="H15" i="8"/>
  <c r="I15" i="8" s="1"/>
  <c r="G29" i="8"/>
  <c r="G33" i="8" s="1"/>
  <c r="E33" i="8"/>
  <c r="G21" i="8"/>
  <c r="I10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<sst xmlns="http://schemas.openxmlformats.org/spreadsheetml/2006/main" count="710" uniqueCount="231">
  <si>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</si>
  <si>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</si>
  <si>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</si>
  <si>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</si>
  <si>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</si>
  <si>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</si>
  <si>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</si>
  <si>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</si>
  <si>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</si>
  <si>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</si>
  <si>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</si>
  <si>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</si>
  <si>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</si>
  <si>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</si>
  <si>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</si>
  <si>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</si>
  <si>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</si>
  <si>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</si>
  <si>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</si>
  <si>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</si>
  <si>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</si>
  <si>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</si>
  <si>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</si>
  <si>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</si>
  <si>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</si>
  <si>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</si>
  <si>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</si>
  <si>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</si>
  <si>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</si>
  <si>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</si>
  <si>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</si>
  <si>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</si>
  <si>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</si>
  <si>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</si>
  <si>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</si>
  <si>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</si>
  <si>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</si>
  <si>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</si>
  <si>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</si>
  <si>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</si>
  <si>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</si>
  <si>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</si>
  <si>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</si>
  <si>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</si>
  <si>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</si>
  <si>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</si>
  <si>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</si>
  <si>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</si>
  <si>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</si>
  <si>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</si>
  <si>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</si>
  <si>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</si>
  <si>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</si>
  <si>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</si>
  <si>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</si>
  <si>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</si>
  <si>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</si>
  <si>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</si>
  <si>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</si>
  <si>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</si>
  <si>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</si>
  <si>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</si>
  <si>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</si>
  <si>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</si>
  <si>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</si>
  <si>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</si>
  <si>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</si>
  <si>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</si>
  <si>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</si>
  <si>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</si>
  <si>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</si>
  <si>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</si>
  <si>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</si>
  <si>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</si>
  <si>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</si>
  <si>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</si>
  <si>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</si>
  <si>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</si>
  <si>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</si>
  <si>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</si>
  <si>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</si>
  <si>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</si>
  <si>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</si>
  <si>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</si>
  <si>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</si>
  <si>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</si>
  <si>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</si>
  <si>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</si>
  <si>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</si>
  <si>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</si>
  <si>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</si>
  <si>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</si>
  <si>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</si>
  <si>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</si>
  <si>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</si>
  <si>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</si>
  <si>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</si>
  <si>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</si>
  <si>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</si>
  <si>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</si>
  <si>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</si>
  <si>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</si>
  <si>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</si>
  <si>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</si>
  <si>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</si>
  <si>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</si>
  <si>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</si>
  <si>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</si>
  <si>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</si>
  <si>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</si>
  <si>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</si>
  <si>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</si>
  <si>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</si>
  <si>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</si>
  <si>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</si>
  <si>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</si>
  <si>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</si>
  <si>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</si>
  <si>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</si>
  <si>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</si>
  <si>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</si>
  <si>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</si>
  <si>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</si>
  <si>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</si>
  <si>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</si>
  <si>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</si>
  <si>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</si>
  <si>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</si>
  <si>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</si>
  <si>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</si>
  <si>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</si>
  <si>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</si>
  <si>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</si>
  <si>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</si>
  <si>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</si>
  <si>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</si>
  <si>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</si>
  <si>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</si>
  <si>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</si>
  <si>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</si>
  <si>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</si>
  <si>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</si>
  <si>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</si>
  <si>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</si>
  <si>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</si>
  <si>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</si>
  <si>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</si>
  <si>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</si>
  <si>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</si>
  <si>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</si>
  <si>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</si>
  <si>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</si>
  <si>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</si>
  <si>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</si>
  <si>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</si>
  <si>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</si>
  <si>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</si>
  <si>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</si>
  <si>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</si>
  <si>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</si>
  <si>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</si>
  <si>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</si>
  <si>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</si>
  <si>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</si>
  <si>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</si>
  <si>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</si>
  <si>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</si>
  <si>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</si>
  <si>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</si>
  <si>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</si>
  <si>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</si>
  <si>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</si>
  <si>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</si>
  <si>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</si>
  <si>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</si>
  <si>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</si>
  <si>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</si>
  <si>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</si>
  <si>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</si>
  <si>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</si>
  <si>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</si>
  <si>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</si>
  <si>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0403010128 MICROCIRURGIA CEREBRAL ENDOSCOPICA</t>
  </si>
  <si>
    <t>0403010144 RECONSTRUCAO CRANIANA / CRANIO-FACIAL</t>
  </si>
  <si>
    <t>0403010225 TRATAMENTO CIRURGICO DE DISRAFISMO ABERTO</t>
  </si>
  <si>
    <t>0403010241 TRATAMENTO CIRURGICO DE FISTULA LIQUORICA CRANIANA</t>
  </si>
  <si>
    <t>0403020018 ENXERTO MICROCIRURGICO DE NERVO PERIFERICO (2 OU MAIS NERVOS)</t>
  </si>
  <si>
    <t>0403020042 MICROCIRURGIA DE PLEXO BRAQUIAL COM MICROENXERTIA</t>
  </si>
  <si>
    <t>0403020050 MICRONEUROLISE DE NERVO PERIFERICO</t>
  </si>
  <si>
    <t>0403020069 MICRONEURORRAFIA</t>
  </si>
  <si>
    <t>0403020115 TRATAMENTO CIRURGICO DE NEUROPATIA COMPRESSIVA COM OU SEM MICROCIRURGIA</t>
  </si>
  <si>
    <t>0403030099 MICROCIRURGIA DE TUMOR MEDULAR COM TECNICA COMPLEMENTAR</t>
  </si>
  <si>
    <t>0403030129 MICROCIRURGIA PARA TUMOR DA BASE DO CRANIO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</si>
  <si>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</si>
  <si>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</si>
  <si>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</si>
  <si>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</si>
  <si>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</si>
  <si>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</si>
  <si>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0403070040 EMBOLIZACAO DE ANEURISMA CEREBRAL MAIOR QUE 1,5 CM COM COLO ESTREITO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</si>
  <si>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</si>
  <si>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</si>
  <si>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</si>
  <si>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0415020077 PROCEDIMENTOS SEQUENCIAIS EM NEUROCIRURGIA</t>
  </si>
  <si>
    <t>0415010012 TRATAMENTO C/ CIRURGIAS MULTIPLAS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</si>
  <si>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</si>
  <si>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</si>
  <si>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</si>
  <si>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</si>
  <si>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</si>
  <si>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</si>
  <si>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2537788 ASSOCIACAO HOSPITALAR LENOIR VARGAS HOSPITAL REGIONAL - Chapecó</t>
  </si>
  <si>
    <t>Encontro de Contas Termo de Compromisso de Garantia de Acesso Neurologia
Período Maio de 2024
CIRURGIA</t>
  </si>
  <si>
    <t>Encontro de Contas Termo de Compromisso de Garantia de Acesso Neurologia
Período Maio   de 2024
Neuro Endo</t>
  </si>
  <si>
    <t>Produção por Procedimento Maio de 2024</t>
  </si>
  <si>
    <t>Produção por Carater de Atendimento Maio de 2024</t>
  </si>
  <si>
    <t>DATA DE TABULAÇÃO: 13/07/2024</t>
  </si>
  <si>
    <t>2537788 ASSOCIACAO HOSPITALAR LENOIR VARGAS HOSPITAL REGIONA</t>
  </si>
  <si>
    <t>0403010233 TRATAMENTO CIRURGICO DE DISRAFISMO OCULTO</t>
  </si>
  <si>
    <t>0403010250 TRATAMENTO CIRURGICO DE FISTULA LIQUORICA RAQUIDIANA</t>
  </si>
  <si>
    <t>0403020034 MICROCIRURGIA DE PLEXO BRAQUIAL COM EXPLORACAO E NEUROLISE</t>
  </si>
  <si>
    <t>0403030021 CRANIOTOMIA PARA BIOPSIA ENCEFALICA (COM TECNICA COMPLEMENTAR)</t>
  </si>
  <si>
    <t>0403030056 CRANIECTOMIA POR TUMOR OSSEO</t>
  </si>
  <si>
    <t>0403040094 MICROCIRURGIA PARA ANEURISMA DA CIRCULACAO CEREBRAL ANTERIOR MAIOR QUE 1,5 CM</t>
  </si>
  <si>
    <t>0403070015 ANGIOPLASTIA INTRACRANIANA EM VASO-ESPASMO</t>
  </si>
  <si>
    <t>0403070082 EMBOLIZACAO DE FISTULA ARTERIO-VENOSA DA CABECA E PESCOCO</t>
  </si>
  <si>
    <t>0403070104 EMBOLIZACAO DE MALFORMACAO ARTERIO-VENOSA DURAL COMPLEXA DO SISTEMA NERVOSO CENTRAL</t>
  </si>
  <si>
    <t>0403070139 EMBOLIZACAO DE TUMOR INTRA-CRANIANO OU DA CABECA E PESCOCO</t>
  </si>
  <si>
    <t>0403080100 TROCA DE GERADOR DE PULSOS PARA ESTIMULACAO CEREBRAL</t>
  </si>
  <si>
    <t>Encontro de Contas Termo de Compromisso de Garantia de Acesso da Neurologia
Período Maio de 2024
Neurologia GERAL</t>
  </si>
  <si>
    <t>Encontro de Contas Termo de Compromisso de Garantia de Acesso da Neurologia
Período Maio de 2024
DELIBERAÇÃO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</si>
</sst>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  <numFmt numFmtId="172" formatCode="#,##0_ ;\-#,##0\ "/>
  </numFmts>
  <fonts count="39"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165" fontId="35" fillId="0" borderId="0" applyBorder="0" applyProtection="0"/>
    <xf numFmtId="168" fontId="35" fillId="0" borderId="0" applyBorder="0" applyProtection="0"/>
    <xf numFmtId="9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164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0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0" fillId="0" borderId="0"/>
    <xf numFmtId="0" fontId="15" fillId="8" borderId="1" applyProtection="0"/>
    <xf numFmtId="9" fontId="10" fillId="0" borderId="0" applyBorder="0" applyProtection="0"/>
    <xf numFmtId="0" fontId="16" fillId="0" borderId="0" applyBorder="0" applyProtection="0"/>
    <xf numFmtId="0" fontId="35" fillId="0" borderId="0" applyBorder="0" applyProtection="0"/>
    <xf numFmtId="0" fontId="35" fillId="0" borderId="0" applyBorder="0" applyProtection="0"/>
    <xf numFmtId="165" fontId="10" fillId="0" borderId="0" applyBorder="0" applyProtection="0"/>
    <xf numFmtId="0" fontId="3" fillId="0" borderId="0" applyBorder="0" applyProtection="0"/>
  </cellStyleXfs>
  <cellXfs count="384">
    <xf numFmtId="0" fontId="0" fillId="0" borderId="0" xfId="0"/>
    <xf numFmtId="0" fontId="12" fillId="9" borderId="0" xfId="18" applyFont="1" applyFill="1" applyBorder="1" applyAlignment="1" applyProtection="1">
      <alignment vertical="center"/>
    </xf>
    <xf numFmtId="165" fontId="12" fillId="9" borderId="0" xfId="1" applyFont="1" applyFill="1" applyBorder="1" applyAlignment="1" applyProtection="1">
      <alignment vertical="center"/>
    </xf>
    <xf numFmtId="0" fontId="17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19" fillId="10" borderId="2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 wrapText="1"/>
    </xf>
    <xf numFmtId="0" fontId="12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2" fillId="9" borderId="2" xfId="1" applyNumberFormat="1" applyFont="1" applyFill="1" applyBorder="1" applyAlignment="1" applyProtection="1">
      <alignment horizontal="left" vertical="center"/>
    </xf>
    <xf numFmtId="166" fontId="12" fillId="9" borderId="2" xfId="18" applyNumberFormat="1" applyFont="1" applyFill="1" applyBorder="1" applyAlignment="1" applyProtection="1">
      <alignment horizontal="left" vertical="center"/>
    </xf>
    <xf numFmtId="166" fontId="12" fillId="9" borderId="0" xfId="18" applyNumberFormat="1" applyFont="1" applyFill="1" applyBorder="1" applyAlignment="1" applyProtection="1">
      <alignment vertical="center"/>
    </xf>
    <xf numFmtId="0" fontId="12" fillId="0" borderId="2" xfId="18" applyFont="1" applyBorder="1" applyAlignment="1" applyProtection="1">
      <alignment vertical="center"/>
    </xf>
    <xf numFmtId="0" fontId="12" fillId="0" borderId="2" xfId="18" applyFont="1" applyBorder="1" applyAlignment="1" applyProtection="1"/>
    <xf numFmtId="166" fontId="19" fillId="10" borderId="2" xfId="1" applyNumberFormat="1" applyFont="1" applyFill="1" applyBorder="1" applyAlignment="1" applyProtection="1">
      <alignment horizontal="left" vertical="center"/>
    </xf>
    <xf numFmtId="0" fontId="19" fillId="9" borderId="3" xfId="18" applyFont="1" applyFill="1" applyBorder="1" applyAlignment="1" applyProtection="1">
      <alignment horizontal="center" vertical="center"/>
    </xf>
    <xf numFmtId="0" fontId="12" fillId="9" borderId="4" xfId="18" applyFont="1" applyFill="1" applyBorder="1" applyAlignment="1" applyProtection="1">
      <alignment vertical="center"/>
    </xf>
    <xf numFmtId="0" fontId="12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2" fillId="9" borderId="5" xfId="18" applyFont="1" applyFill="1" applyBorder="1" applyAlignment="1" applyProtection="1">
      <alignment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166" fontId="12" fillId="9" borderId="4" xfId="1" applyNumberFormat="1" applyFont="1" applyFill="1" applyBorder="1" applyAlignment="1" applyProtection="1">
      <alignment horizontal="center" vertical="center"/>
    </xf>
    <xf numFmtId="166" fontId="12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center" vertical="center"/>
    </xf>
    <xf numFmtId="166" fontId="19" fillId="11" borderId="2" xfId="1" applyNumberFormat="1" applyFont="1" applyFill="1" applyBorder="1" applyAlignment="1" applyProtection="1">
      <alignment horizontal="left" vertical="center"/>
    </xf>
    <xf numFmtId="165" fontId="12" fillId="9" borderId="0" xfId="18" applyNumberFormat="1" applyFont="1" applyFill="1" applyBorder="1" applyAlignment="1" applyProtection="1">
      <alignment vertical="center"/>
    </xf>
    <xf numFmtId="167" fontId="12" fillId="9" borderId="0" xfId="18" applyNumberFormat="1" applyFont="1" applyFill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2" fillId="11" borderId="0" xfId="18" applyFont="1" applyFill="1" applyBorder="1" applyAlignment="1" applyProtection="1">
      <alignment vertical="center"/>
    </xf>
    <xf numFmtId="0" fontId="12" fillId="11" borderId="0" xfId="18" applyFont="1" applyFill="1" applyBorder="1" applyAlignment="1" applyProtection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1" fillId="13" borderId="4" xfId="18" applyFont="1" applyFill="1" applyBorder="1" applyAlignment="1" applyProtection="1">
      <alignment horizontal="center" vertical="center"/>
    </xf>
    <xf numFmtId="0" fontId="20" fillId="9" borderId="7" xfId="0" applyFont="1" applyFill="1" applyBorder="1"/>
    <xf numFmtId="0" fontId="20" fillId="9" borderId="2" xfId="0" applyFont="1" applyFill="1" applyBorder="1" applyAlignment="1">
      <alignment horizontal="center"/>
    </xf>
    <xf numFmtId="168" fontId="20" fillId="0" borderId="2" xfId="2" applyFont="1" applyBorder="1" applyAlignment="1" applyProtection="1">
      <alignment horizontal="center"/>
    </xf>
    <xf numFmtId="0" fontId="20" fillId="0" borderId="2" xfId="20" applyFont="1" applyBorder="1" applyAlignment="1">
      <alignment horizontal="center"/>
    </xf>
    <xf numFmtId="168" fontId="20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0" fillId="9" borderId="7" xfId="0" applyFont="1" applyFill="1" applyBorder="1" applyAlignment="1">
      <alignment horizontal="justify"/>
    </xf>
    <xf numFmtId="0" fontId="20" fillId="9" borderId="7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vertical="center"/>
    </xf>
    <xf numFmtId="0" fontId="20" fillId="9" borderId="0" xfId="18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/>
    <xf numFmtId="0" fontId="20" fillId="9" borderId="2" xfId="18" applyFont="1" applyFill="1" applyBorder="1" applyAlignment="1" applyProtection="1">
      <alignment vertical="center"/>
    </xf>
    <xf numFmtId="0" fontId="20" fillId="0" borderId="7" xfId="0" applyFont="1" applyBorder="1"/>
    <xf numFmtId="0" fontId="21" fillId="13" borderId="2" xfId="18" applyFont="1" applyFill="1" applyBorder="1" applyAlignment="1" applyProtection="1">
      <alignment horizontal="center" vertical="center"/>
    </xf>
    <xf numFmtId="0" fontId="12" fillId="0" borderId="0" xfId="18" applyFont="1" applyBorder="1" applyAlignment="1" applyProtection="1">
      <alignment vertical="center"/>
    </xf>
    <xf numFmtId="0" fontId="20" fillId="0" borderId="0" xfId="18" applyFont="1" applyBorder="1" applyAlignment="1" applyProtection="1">
      <alignment vertical="center"/>
    </xf>
    <xf numFmtId="0" fontId="12" fillId="0" borderId="0" xfId="18" applyFont="1" applyBorder="1" applyAlignment="1" applyProtection="1">
      <alignment horizontal="center" vertical="center"/>
    </xf>
    <xf numFmtId="168" fontId="20" fillId="0" borderId="0" xfId="0" applyNumberFormat="1" applyFont="1"/>
    <xf numFmtId="168" fontId="21" fillId="9" borderId="0" xfId="2" applyFont="1" applyFill="1" applyBorder="1" applyAlignment="1" applyProtection="1">
      <alignment horizontal="center" vertical="center"/>
    </xf>
    <xf numFmtId="0" fontId="8" fillId="0" borderId="2" xfId="0" applyFont="1" applyBorder="1"/>
    <xf numFmtId="0" fontId="8" fillId="0" borderId="0" xfId="0" applyFont="1"/>
    <xf numFmtId="0" fontId="21" fillId="9" borderId="0" xfId="18" applyFont="1" applyFill="1" applyBorder="1" applyAlignment="1" applyProtection="1">
      <alignment horizontal="center" vertical="center"/>
    </xf>
    <xf numFmtId="0" fontId="21" fillId="13" borderId="2" xfId="19" applyFont="1" applyFill="1" applyBorder="1" applyAlignment="1">
      <alignment vertical="center" wrapText="1"/>
    </xf>
    <xf numFmtId="0" fontId="8" fillId="9" borderId="7" xfId="0" applyFont="1" applyFill="1" applyBorder="1"/>
    <xf numFmtId="0" fontId="8" fillId="9" borderId="2" xfId="0" applyFont="1" applyFill="1" applyBorder="1" applyAlignment="1">
      <alignment horizontal="center"/>
    </xf>
    <xf numFmtId="168" fontId="8" fillId="0" borderId="2" xfId="2" applyFont="1" applyBorder="1" applyAlignment="1" applyProtection="1">
      <alignment horizontal="center"/>
    </xf>
    <xf numFmtId="0" fontId="8" fillId="0" borderId="2" xfId="20" applyFont="1" applyBorder="1" applyAlignment="1">
      <alignment horizontal="center"/>
    </xf>
    <xf numFmtId="168" fontId="8" fillId="0" borderId="2" xfId="2" applyFont="1" applyBorder="1" applyAlignment="1" applyProtection="1"/>
    <xf numFmtId="168" fontId="8" fillId="9" borderId="2" xfId="2" applyFont="1" applyFill="1" applyBorder="1" applyAlignment="1" applyProtection="1">
      <alignment horizontal="center"/>
    </xf>
    <xf numFmtId="168" fontId="8" fillId="9" borderId="0" xfId="2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9" fontId="8" fillId="0" borderId="2" xfId="3" applyFont="1" applyBorder="1" applyAlignment="1" applyProtection="1">
      <alignment horizontal="center"/>
    </xf>
    <xf numFmtId="0" fontId="8" fillId="9" borderId="7" xfId="0" applyFont="1" applyFill="1" applyBorder="1" applyAlignment="1">
      <alignment horizontal="justify"/>
    </xf>
    <xf numFmtId="0" fontId="8" fillId="9" borderId="2" xfId="18" applyFont="1" applyFill="1" applyBorder="1" applyAlignment="1" applyProtection="1">
      <alignment vertical="center"/>
    </xf>
    <xf numFmtId="0" fontId="8" fillId="9" borderId="4" xfId="18" applyFont="1" applyFill="1" applyBorder="1" applyAlignment="1" applyProtection="1">
      <alignment horizontal="center" vertical="center"/>
    </xf>
    <xf numFmtId="168" fontId="8" fillId="0" borderId="4" xfId="2" applyFont="1" applyBorder="1" applyAlignment="1" applyProtection="1">
      <alignment horizontal="left"/>
    </xf>
    <xf numFmtId="0" fontId="8" fillId="0" borderId="0" xfId="18" applyFont="1" applyBorder="1" applyAlignment="1" applyProtection="1">
      <alignment vertical="center"/>
    </xf>
    <xf numFmtId="0" fontId="12" fillId="9" borderId="0" xfId="18" applyFont="1" applyFill="1" applyBorder="1" applyAlignment="1" applyProtection="1">
      <alignment horizontal="left" vertical="center"/>
    </xf>
    <xf numFmtId="0" fontId="23" fillId="10" borderId="2" xfId="18" applyFont="1" applyFill="1" applyBorder="1" applyAlignment="1" applyProtection="1">
      <alignment horizontal="center" vertical="center"/>
    </xf>
    <xf numFmtId="0" fontId="23" fillId="9" borderId="3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2" borderId="5" xfId="18" applyFont="1" applyFill="1" applyBorder="1" applyAlignment="1" applyProtection="1">
      <alignment horizontal="center" vertical="center"/>
    </xf>
    <xf numFmtId="0" fontId="23" fillId="12" borderId="4" xfId="18" applyFont="1" applyFill="1" applyBorder="1" applyAlignment="1" applyProtection="1">
      <alignment horizontal="center" vertical="center"/>
    </xf>
    <xf numFmtId="0" fontId="24" fillId="9" borderId="2" xfId="18" applyFont="1" applyFill="1" applyBorder="1" applyAlignment="1" applyProtection="1">
      <alignment vertical="center"/>
    </xf>
    <xf numFmtId="0" fontId="25" fillId="9" borderId="3" xfId="18" applyFont="1" applyFill="1" applyBorder="1" applyAlignment="1" applyProtection="1">
      <alignment vertical="center"/>
    </xf>
    <xf numFmtId="165" fontId="25" fillId="9" borderId="4" xfId="1" applyFont="1" applyFill="1" applyBorder="1" applyAlignment="1" applyProtection="1">
      <alignment vertical="center"/>
    </xf>
    <xf numFmtId="165" fontId="25" fillId="9" borderId="4" xfId="18" applyNumberFormat="1" applyFont="1" applyFill="1" applyBorder="1" applyAlignment="1" applyProtection="1">
      <alignment vertical="center"/>
    </xf>
    <xf numFmtId="0" fontId="25" fillId="9" borderId="2" xfId="18" applyFont="1" applyFill="1" applyBorder="1" applyAlignment="1" applyProtection="1">
      <alignment horizontal="center" vertical="center"/>
    </xf>
    <xf numFmtId="166" fontId="25" fillId="9" borderId="4" xfId="1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left" vertical="center"/>
    </xf>
    <xf numFmtId="166" fontId="25" fillId="15" borderId="4" xfId="18" applyNumberFormat="1" applyFont="1" applyFill="1" applyBorder="1" applyAlignment="1" applyProtection="1">
      <alignment horizontal="left" vertical="center"/>
    </xf>
    <xf numFmtId="165" fontId="25" fillId="9" borderId="2" xfId="1" applyFont="1" applyFill="1" applyBorder="1" applyAlignment="1" applyProtection="1">
      <alignment vertical="center"/>
    </xf>
    <xf numFmtId="165" fontId="25" fillId="9" borderId="2" xfId="18" applyNumberFormat="1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center" vertical="center"/>
    </xf>
    <xf numFmtId="165" fontId="25" fillId="9" borderId="5" xfId="1" applyFont="1" applyFill="1" applyBorder="1" applyAlignment="1" applyProtection="1">
      <alignment vertical="center"/>
    </xf>
    <xf numFmtId="165" fontId="25" fillId="9" borderId="5" xfId="18" applyNumberFormat="1" applyFont="1" applyFill="1" applyBorder="1" applyAlignment="1" applyProtection="1">
      <alignment vertical="center"/>
    </xf>
    <xf numFmtId="166" fontId="25" fillId="9" borderId="5" xfId="1" applyNumberFormat="1" applyFont="1" applyFill="1" applyBorder="1" applyAlignment="1" applyProtection="1">
      <alignment horizontal="center" vertical="center"/>
    </xf>
    <xf numFmtId="166" fontId="25" fillId="9" borderId="5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center" vertical="center"/>
    </xf>
    <xf numFmtId="166" fontId="23" fillId="15" borderId="2" xfId="18" applyNumberFormat="1" applyFont="1" applyFill="1" applyBorder="1" applyAlignment="1" applyProtection="1">
      <alignment horizontal="left" vertical="center"/>
    </xf>
    <xf numFmtId="166" fontId="23" fillId="10" borderId="2" xfId="1" applyNumberFormat="1" applyFont="1" applyFill="1" applyBorder="1" applyAlignment="1" applyProtection="1">
      <alignment horizontal="left" vertical="center"/>
    </xf>
    <xf numFmtId="169" fontId="25" fillId="12" borderId="2" xfId="18" applyNumberFormat="1" applyFont="1" applyFill="1" applyBorder="1" applyAlignment="1" applyProtection="1">
      <alignment vertical="center"/>
    </xf>
    <xf numFmtId="166" fontId="25" fillId="13" borderId="2" xfId="18" applyNumberFormat="1" applyFont="1" applyFill="1" applyBorder="1" applyAlignment="1" applyProtection="1">
      <alignment horizontal="left" vertical="center"/>
    </xf>
    <xf numFmtId="166" fontId="25" fillId="9" borderId="0" xfId="18" applyNumberFormat="1" applyFont="1" applyFill="1" applyBorder="1" applyAlignment="1" applyProtection="1">
      <alignment horizontal="left" vertical="center"/>
    </xf>
    <xf numFmtId="165" fontId="23" fillId="10" borderId="2" xfId="1" applyFont="1" applyFill="1" applyBorder="1" applyAlignment="1" applyProtection="1">
      <alignment vertical="center"/>
    </xf>
    <xf numFmtId="165" fontId="23" fillId="9" borderId="8" xfId="1" applyFont="1" applyFill="1" applyBorder="1" applyAlignment="1" applyProtection="1">
      <alignment vertical="center"/>
    </xf>
    <xf numFmtId="165" fontId="23" fillId="9" borderId="2" xfId="1" applyFont="1" applyFill="1" applyBorder="1" applyAlignment="1" applyProtection="1">
      <alignment vertical="center"/>
    </xf>
    <xf numFmtId="166" fontId="23" fillId="10" borderId="9" xfId="1" applyNumberFormat="1" applyFont="1" applyFill="1" applyBorder="1" applyAlignment="1" applyProtection="1">
      <alignment horizontal="left" vertical="center"/>
    </xf>
    <xf numFmtId="165" fontId="23" fillId="9" borderId="0" xfId="1" applyFont="1" applyFill="1" applyBorder="1" applyAlignment="1" applyProtection="1">
      <alignment vertical="center"/>
    </xf>
    <xf numFmtId="166" fontId="23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5" fillId="9" borderId="0" xfId="18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vertical="center"/>
    </xf>
    <xf numFmtId="165" fontId="25" fillId="9" borderId="0" xfId="1" applyFont="1" applyFill="1" applyBorder="1" applyAlignment="1" applyProtection="1">
      <alignment horizontal="left" vertical="center"/>
    </xf>
    <xf numFmtId="170" fontId="23" fillId="13" borderId="2" xfId="1" applyNumberFormat="1" applyFont="1" applyFill="1" applyBorder="1" applyAlignment="1" applyProtection="1">
      <alignment horizontal="left" vertical="center"/>
    </xf>
    <xf numFmtId="0" fontId="25" fillId="9" borderId="0" xfId="18" applyFont="1" applyFill="1" applyBorder="1" applyAlignment="1" applyProtection="1">
      <alignment horizontal="left" vertical="center"/>
    </xf>
    <xf numFmtId="166" fontId="23" fillId="10" borderId="2" xfId="18" applyNumberFormat="1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vertical="center"/>
    </xf>
    <xf numFmtId="166" fontId="25" fillId="9" borderId="2" xfId="1" applyNumberFormat="1" applyFont="1" applyFill="1" applyBorder="1" applyAlignment="1" applyProtection="1">
      <alignment horizontal="left" vertical="center"/>
    </xf>
    <xf numFmtId="166" fontId="25" fillId="9" borderId="4" xfId="18" applyNumberFormat="1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/>
    <xf numFmtId="166" fontId="27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2" fillId="9" borderId="11" xfId="18" applyFont="1" applyFill="1" applyBorder="1" applyAlignment="1" applyProtection="1">
      <alignment vertical="center"/>
    </xf>
    <xf numFmtId="0" fontId="12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2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2" fillId="9" borderId="16" xfId="18" applyFont="1" applyFill="1" applyBorder="1" applyAlignment="1" applyProtection="1">
      <alignment vertical="center"/>
    </xf>
    <xf numFmtId="0" fontId="12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2" fillId="9" borderId="19" xfId="18" applyFont="1" applyFill="1" applyBorder="1" applyAlignment="1" applyProtection="1">
      <alignment vertical="center"/>
    </xf>
    <xf numFmtId="0" fontId="12" fillId="9" borderId="20" xfId="18" applyFont="1" applyFill="1" applyBorder="1" applyAlignment="1" applyProtection="1">
      <alignment vertical="center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9" borderId="0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vertical="center" wrapText="1"/>
    </xf>
    <xf numFmtId="0" fontId="26" fillId="9" borderId="2" xfId="18" applyFont="1" applyFill="1" applyBorder="1" applyAlignment="1" applyProtection="1">
      <alignment horizontal="left"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166" fontId="25" fillId="9" borderId="2" xfId="18" applyNumberFormat="1" applyFont="1" applyFill="1" applyBorder="1" applyAlignment="1" applyProtection="1">
      <alignment horizontal="center" vertical="center"/>
    </xf>
    <xf numFmtId="0" fontId="26" fillId="0" borderId="2" xfId="18" applyFont="1" applyBorder="1" applyAlignment="1" applyProtection="1">
      <alignment horizontal="left" vertical="center"/>
    </xf>
    <xf numFmtId="166" fontId="25" fillId="9" borderId="5" xfId="18" applyNumberFormat="1" applyFont="1" applyFill="1" applyBorder="1" applyAlignment="1" applyProtection="1">
      <alignment horizontal="center" vertical="center"/>
    </xf>
    <xf numFmtId="166" fontId="28" fillId="10" borderId="2" xfId="1" applyNumberFormat="1" applyFont="1" applyFill="1" applyBorder="1" applyAlignment="1" applyProtection="1">
      <alignment horizontal="center" vertical="center"/>
    </xf>
    <xf numFmtId="166" fontId="28" fillId="13" borderId="2" xfId="18" applyNumberFormat="1" applyFont="1" applyFill="1" applyBorder="1" applyAlignment="1" applyProtection="1">
      <alignment horizontal="center" vertical="center"/>
    </xf>
    <xf numFmtId="0" fontId="23" fillId="9" borderId="0" xfId="18" applyFont="1" applyFill="1" applyBorder="1" applyAlignment="1" applyProtection="1">
      <alignment horizontal="center" vertical="center"/>
    </xf>
    <xf numFmtId="166" fontId="23" fillId="9" borderId="0" xfId="1" applyNumberFormat="1" applyFont="1" applyFill="1" applyBorder="1" applyAlignment="1" applyProtection="1">
      <alignment horizontal="center" vertical="center"/>
    </xf>
    <xf numFmtId="171" fontId="28" fillId="9" borderId="0" xfId="18" applyNumberFormat="1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9" borderId="3" xfId="18" applyFont="1" applyFill="1" applyBorder="1" applyAlignment="1" applyProtection="1">
      <alignment horizontal="center" vertical="center"/>
    </xf>
    <xf numFmtId="165" fontId="30" fillId="9" borderId="4" xfId="18" applyNumberFormat="1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vertical="center"/>
    </xf>
    <xf numFmtId="165" fontId="30" fillId="9" borderId="4" xfId="18" applyNumberFormat="1" applyFont="1" applyFill="1" applyBorder="1" applyAlignment="1" applyProtection="1">
      <alignment vertical="center"/>
    </xf>
    <xf numFmtId="165" fontId="30" fillId="9" borderId="2" xfId="18" applyNumberFormat="1" applyFont="1" applyFill="1" applyBorder="1" applyAlignment="1" applyProtection="1">
      <alignment horizontal="center" vertical="center"/>
    </xf>
    <xf numFmtId="165" fontId="30" fillId="9" borderId="2" xfId="18" applyNumberFormat="1" applyFont="1" applyFill="1" applyBorder="1" applyAlignment="1" applyProtection="1">
      <alignment vertical="center"/>
    </xf>
    <xf numFmtId="165" fontId="30" fillId="14" borderId="4" xfId="18" applyNumberFormat="1" applyFont="1" applyFill="1" applyBorder="1" applyAlignment="1" applyProtection="1">
      <alignment vertical="center"/>
    </xf>
    <xf numFmtId="165" fontId="30" fillId="9" borderId="5" xfId="18" applyNumberFormat="1" applyFont="1" applyFill="1" applyBorder="1" applyAlignment="1" applyProtection="1">
      <alignment horizontal="center" vertical="center"/>
    </xf>
    <xf numFmtId="165" fontId="30" fillId="9" borderId="5" xfId="18" applyNumberFormat="1" applyFont="1" applyFill="1" applyBorder="1" applyAlignment="1" applyProtection="1">
      <alignment vertical="center"/>
    </xf>
    <xf numFmtId="165" fontId="12" fillId="9" borderId="8" xfId="1" applyFont="1" applyFill="1" applyBorder="1" applyAlignment="1" applyProtection="1">
      <alignment horizontal="center" vertical="center"/>
    </xf>
    <xf numFmtId="0" fontId="29" fillId="9" borderId="21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30" fillId="9" borderId="0" xfId="18" applyFont="1" applyFill="1" applyBorder="1" applyAlignment="1" applyProtection="1">
      <alignment vertical="center"/>
    </xf>
    <xf numFmtId="0" fontId="30" fillId="9" borderId="0" xfId="18" applyFont="1" applyFill="1" applyBorder="1" applyAlignment="1" applyProtection="1">
      <alignment horizontal="center" vertical="center"/>
    </xf>
    <xf numFmtId="165" fontId="30" fillId="9" borderId="0" xfId="1" applyFont="1" applyFill="1" applyBorder="1" applyAlignment="1" applyProtection="1">
      <alignment vertical="center"/>
    </xf>
    <xf numFmtId="165" fontId="30" fillId="9" borderId="0" xfId="1" applyFont="1" applyFill="1" applyBorder="1" applyAlignment="1" applyProtection="1">
      <alignment horizontal="center" vertical="center"/>
    </xf>
    <xf numFmtId="0" fontId="30" fillId="9" borderId="2" xfId="18" applyFont="1" applyFill="1" applyBorder="1" applyAlignment="1" applyProtection="1">
      <alignment horizontal="center" vertical="center"/>
    </xf>
    <xf numFmtId="165" fontId="30" fillId="9" borderId="2" xfId="1" applyFont="1" applyFill="1" applyBorder="1" applyAlignment="1" applyProtection="1">
      <alignment horizontal="center" vertical="center"/>
    </xf>
    <xf numFmtId="165" fontId="30" fillId="14" borderId="2" xfId="1" applyFont="1" applyFill="1" applyBorder="1" applyAlignment="1" applyProtection="1">
      <alignment horizontal="center" vertical="center"/>
    </xf>
    <xf numFmtId="165" fontId="30" fillId="9" borderId="5" xfId="1" applyFont="1" applyFill="1" applyBorder="1" applyAlignment="1" applyProtection="1">
      <alignment horizontal="center" vertical="center"/>
    </xf>
    <xf numFmtId="0" fontId="30" fillId="9" borderId="5" xfId="18" applyFont="1" applyFill="1" applyBorder="1" applyAlignment="1" applyProtection="1">
      <alignment horizontal="center" vertical="center"/>
    </xf>
    <xf numFmtId="0" fontId="29" fillId="9" borderId="22" xfId="18" applyFont="1" applyFill="1" applyBorder="1" applyAlignment="1" applyProtection="1">
      <alignment horizontal="center" vertical="center"/>
    </xf>
    <xf numFmtId="0" fontId="25" fillId="9" borderId="0" xfId="18" applyFont="1" applyFill="1" applyBorder="1" applyAlignment="1" applyProtection="1">
      <alignment horizontal="center" vertical="center"/>
    </xf>
    <xf numFmtId="165" fontId="25" fillId="9" borderId="0" xfId="1" applyFont="1" applyFill="1" applyBorder="1" applyAlignment="1" applyProtection="1">
      <alignment horizontal="center" vertical="center"/>
    </xf>
    <xf numFmtId="0" fontId="29" fillId="9" borderId="8" xfId="18" applyFont="1" applyFill="1" applyBorder="1" applyAlignment="1" applyProtection="1">
      <alignment horizontal="center" vertical="center"/>
    </xf>
    <xf numFmtId="0" fontId="12" fillId="9" borderId="11" xfId="18" applyFont="1" applyFill="1" applyBorder="1" applyAlignment="1" applyProtection="1">
      <alignment horizontal="center" vertical="center"/>
    </xf>
    <xf numFmtId="0" fontId="12" fillId="9" borderId="16" xfId="18" applyFont="1" applyFill="1" applyBorder="1" applyAlignment="1" applyProtection="1">
      <alignment horizontal="center" vertical="center"/>
    </xf>
    <xf numFmtId="0" fontId="18" fillId="9" borderId="0" xfId="18" applyFont="1" applyFill="1" applyBorder="1" applyAlignment="1" applyProtection="1">
      <alignment vertical="center"/>
    </xf>
    <xf numFmtId="0" fontId="12" fillId="9" borderId="18" xfId="18" applyFont="1" applyFill="1" applyBorder="1" applyAlignment="1" applyProtection="1">
      <alignment vertical="center"/>
    </xf>
    <xf numFmtId="0" fontId="22" fillId="9" borderId="0" xfId="18" applyFont="1" applyFill="1" applyBorder="1" applyAlignment="1" applyProtection="1">
      <alignment vertical="center" wrapText="1"/>
    </xf>
    <xf numFmtId="0" fontId="23" fillId="16" borderId="5" xfId="18" applyFont="1" applyFill="1" applyBorder="1" applyAlignment="1" applyProtection="1">
      <alignment horizontal="center" vertical="center"/>
    </xf>
    <xf numFmtId="0" fontId="28" fillId="17" borderId="5" xfId="18" applyFont="1" applyFill="1" applyBorder="1" applyAlignment="1" applyProtection="1">
      <alignment horizontal="center" vertical="center" wrapText="1"/>
    </xf>
    <xf numFmtId="0" fontId="24" fillId="9" borderId="2" xfId="18" applyFont="1" applyFill="1" applyBorder="1" applyAlignment="1" applyProtection="1">
      <alignment vertical="center" wrapText="1"/>
    </xf>
    <xf numFmtId="0" fontId="24" fillId="9" borderId="2" xfId="18" applyFont="1" applyFill="1" applyBorder="1" applyAlignment="1" applyProtection="1">
      <alignment horizontal="left" vertical="center"/>
    </xf>
    <xf numFmtId="165" fontId="24" fillId="9" borderId="2" xfId="18" applyNumberFormat="1" applyFont="1" applyFill="1" applyBorder="1" applyAlignment="1" applyProtection="1">
      <alignment horizontal="center" vertical="center"/>
    </xf>
    <xf numFmtId="0" fontId="24" fillId="9" borderId="2" xfId="0" applyFont="1" applyFill="1" applyBorder="1"/>
    <xf numFmtId="166" fontId="24" fillId="9" borderId="2" xfId="0" applyNumberFormat="1" applyFont="1" applyFill="1" applyBorder="1" applyAlignment="1">
      <alignment horizontal="left" vertical="center"/>
    </xf>
    <xf numFmtId="166" fontId="24" fillId="9" borderId="2" xfId="2" applyNumberFormat="1" applyFont="1" applyFill="1" applyBorder="1" applyAlignment="1" applyProtection="1">
      <alignment horizontal="left" vertical="center"/>
    </xf>
    <xf numFmtId="168" fontId="26" fillId="9" borderId="2" xfId="2" applyFont="1" applyFill="1" applyBorder="1" applyAlignment="1" applyProtection="1">
      <alignment horizontal="center" vertical="center" wrapText="1"/>
    </xf>
    <xf numFmtId="171" fontId="28" fillId="9" borderId="2" xfId="18" applyNumberFormat="1" applyFont="1" applyFill="1" applyBorder="1" applyAlignment="1" applyProtection="1">
      <alignment horizontal="center" vertical="center" wrapText="1"/>
    </xf>
    <xf numFmtId="0" fontId="24" fillId="9" borderId="0" xfId="18" applyFont="1" applyFill="1" applyBorder="1" applyAlignment="1" applyProtection="1">
      <alignment vertical="center" wrapText="1"/>
    </xf>
    <xf numFmtId="0" fontId="24" fillId="9" borderId="0" xfId="18" applyFont="1" applyFill="1" applyBorder="1" applyAlignment="1" applyProtection="1">
      <alignment horizontal="left" vertical="center"/>
    </xf>
    <xf numFmtId="165" fontId="24" fillId="9" borderId="0" xfId="18" applyNumberFormat="1" applyFont="1" applyFill="1" applyBorder="1" applyAlignment="1" applyProtection="1">
      <alignment horizontal="center" vertical="center"/>
    </xf>
    <xf numFmtId="0" fontId="24" fillId="9" borderId="0" xfId="0" applyFont="1" applyFill="1" applyBorder="1"/>
    <xf numFmtId="166" fontId="24" fillId="9" borderId="0" xfId="0" applyNumberFormat="1" applyFont="1" applyFill="1" applyBorder="1" applyAlignment="1">
      <alignment horizontal="left" vertical="center"/>
    </xf>
    <xf numFmtId="166" fontId="24" fillId="9" borderId="0" xfId="2" applyNumberFormat="1" applyFont="1" applyFill="1" applyBorder="1" applyAlignment="1" applyProtection="1">
      <alignment horizontal="left" vertical="center"/>
    </xf>
    <xf numFmtId="168" fontId="26" fillId="9" borderId="0" xfId="2" applyFont="1" applyFill="1" applyBorder="1" applyAlignment="1" applyProtection="1">
      <alignment horizontal="center" vertical="center" wrapText="1"/>
    </xf>
    <xf numFmtId="171" fontId="28" fillId="9" borderId="0" xfId="18" applyNumberFormat="1" applyFont="1" applyFill="1" applyBorder="1" applyAlignment="1" applyProtection="1">
      <alignment horizontal="center" vertical="center" wrapText="1"/>
    </xf>
    <xf numFmtId="0" fontId="23" fillId="16" borderId="2" xfId="18" applyFont="1" applyFill="1" applyBorder="1" applyAlignment="1" applyProtection="1">
      <alignment horizontal="center" vertical="center"/>
    </xf>
    <xf numFmtId="0" fontId="28" fillId="17" borderId="2" xfId="18" applyFont="1" applyFill="1" applyBorder="1" applyAlignment="1" applyProtection="1">
      <alignment horizontal="center" vertical="center" wrapText="1"/>
    </xf>
    <xf numFmtId="0" fontId="24" fillId="9" borderId="4" xfId="18" applyFont="1" applyFill="1" applyBorder="1" applyAlignment="1" applyProtection="1">
      <alignment vertical="center" wrapText="1"/>
    </xf>
    <xf numFmtId="0" fontId="24" fillId="9" borderId="4" xfId="18" applyFont="1" applyFill="1" applyBorder="1" applyAlignment="1" applyProtection="1">
      <alignment horizontal="left" vertical="center"/>
    </xf>
    <xf numFmtId="165" fontId="24" fillId="9" borderId="4" xfId="18" applyNumberFormat="1" applyFont="1" applyFill="1" applyBorder="1" applyAlignment="1" applyProtection="1">
      <alignment horizontal="center" vertical="center"/>
    </xf>
    <xf numFmtId="0" fontId="24" fillId="9" borderId="4" xfId="0" applyFont="1" applyFill="1" applyBorder="1"/>
    <xf numFmtId="166" fontId="24" fillId="9" borderId="4" xfId="0" applyNumberFormat="1" applyFont="1" applyFill="1" applyBorder="1" applyAlignment="1">
      <alignment horizontal="left" vertical="center"/>
    </xf>
    <xf numFmtId="166" fontId="24" fillId="9" borderId="4" xfId="2" applyNumberFormat="1" applyFont="1" applyFill="1" applyBorder="1" applyAlignment="1" applyProtection="1">
      <alignment horizontal="left" vertical="center"/>
    </xf>
    <xf numFmtId="166" fontId="24" fillId="9" borderId="23" xfId="2" applyNumberFormat="1" applyFont="1" applyFill="1" applyBorder="1" applyAlignment="1" applyProtection="1">
      <alignment horizontal="left" vertical="center"/>
    </xf>
    <xf numFmtId="166" fontId="31" fillId="9" borderId="2" xfId="2" applyNumberFormat="1" applyFont="1" applyFill="1" applyBorder="1" applyAlignment="1" applyProtection="1">
      <alignment horizontal="left" vertical="center"/>
    </xf>
    <xf numFmtId="171" fontId="28" fillId="9" borderId="21" xfId="18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/>
    </xf>
    <xf numFmtId="166" fontId="32" fillId="0" borderId="2" xfId="0" applyNumberFormat="1" applyFont="1" applyBorder="1" applyAlignment="1">
      <alignment horizontal="left" vertical="center"/>
    </xf>
    <xf numFmtId="166" fontId="24" fillId="9" borderId="7" xfId="2" applyNumberFormat="1" applyFont="1" applyFill="1" applyBorder="1" applyAlignment="1" applyProtection="1">
      <alignment horizontal="left" vertical="center"/>
    </xf>
    <xf numFmtId="171" fontId="28" fillId="9" borderId="24" xfId="18" applyNumberFormat="1" applyFont="1" applyFill="1" applyBorder="1" applyAlignment="1" applyProtection="1">
      <alignment horizontal="center" vertical="center" wrapText="1"/>
    </xf>
    <xf numFmtId="0" fontId="24" fillId="9" borderId="5" xfId="18" applyFont="1" applyFill="1" applyBorder="1" applyAlignment="1" applyProtection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/>
    </xf>
    <xf numFmtId="170" fontId="24" fillId="9" borderId="2" xfId="2" applyNumberFormat="1" applyFont="1" applyFill="1" applyBorder="1" applyAlignment="1" applyProtection="1">
      <alignment horizontal="left" vertical="center"/>
    </xf>
    <xf numFmtId="0" fontId="24" fillId="0" borderId="2" xfId="18" applyFont="1" applyBorder="1" applyAlignment="1" applyProtection="1">
      <alignment horizontal="left" vertical="center"/>
    </xf>
    <xf numFmtId="0" fontId="24" fillId="0" borderId="2" xfId="0" applyFont="1" applyBorder="1"/>
    <xf numFmtId="0" fontId="24" fillId="9" borderId="4" xfId="18" applyFont="1" applyFill="1" applyBorder="1" applyAlignment="1" applyProtection="1">
      <alignment vertical="center"/>
    </xf>
    <xf numFmtId="0" fontId="31" fillId="17" borderId="4" xfId="18" applyFont="1" applyFill="1" applyBorder="1" applyAlignment="1" applyProtection="1">
      <alignment horizontal="left" vertical="center"/>
    </xf>
    <xf numFmtId="0" fontId="31" fillId="17" borderId="4" xfId="18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166" fontId="31" fillId="17" borderId="23" xfId="2" applyNumberFormat="1" applyFont="1" applyFill="1" applyBorder="1" applyAlignment="1" applyProtection="1">
      <alignment horizontal="left" vertical="center"/>
    </xf>
    <xf numFmtId="166" fontId="31" fillId="17" borderId="4" xfId="2" applyNumberFormat="1" applyFont="1" applyFill="1" applyBorder="1" applyAlignment="1" applyProtection="1">
      <alignment horizontal="left" vertical="center"/>
    </xf>
    <xf numFmtId="166" fontId="31" fillId="17" borderId="2" xfId="2" applyNumberFormat="1" applyFont="1" applyFill="1" applyBorder="1" applyAlignment="1" applyProtection="1">
      <alignment horizontal="left" vertical="center"/>
    </xf>
    <xf numFmtId="166" fontId="31" fillId="17" borderId="25" xfId="2" applyNumberFormat="1" applyFont="1" applyFill="1" applyBorder="1" applyAlignment="1" applyProtection="1">
      <alignment horizontal="left" vertical="center"/>
    </xf>
    <xf numFmtId="0" fontId="28" fillId="9" borderId="0" xfId="18" applyFont="1" applyFill="1" applyBorder="1" applyAlignment="1" applyProtection="1">
      <alignment horizontal="left" vertical="center"/>
    </xf>
    <xf numFmtId="0" fontId="28" fillId="9" borderId="0" xfId="0" applyFont="1" applyFill="1" applyAlignment="1">
      <alignment horizontal="center" vertical="center"/>
    </xf>
    <xf numFmtId="165" fontId="28" fillId="9" borderId="0" xfId="0" applyNumberFormat="1" applyFont="1" applyFill="1" applyAlignment="1">
      <alignment horizontal="center" vertical="center"/>
    </xf>
    <xf numFmtId="165" fontId="26" fillId="9" borderId="2" xfId="18" applyNumberFormat="1" applyFont="1" applyFill="1" applyBorder="1" applyAlignment="1" applyProtection="1">
      <alignment horizontal="center" vertical="center"/>
    </xf>
    <xf numFmtId="0" fontId="26" fillId="9" borderId="2" xfId="0" applyFont="1" applyFill="1" applyBorder="1"/>
    <xf numFmtId="166" fontId="26" fillId="9" borderId="2" xfId="0" applyNumberFormat="1" applyFont="1" applyFill="1" applyBorder="1" applyAlignment="1">
      <alignment horizontal="left" vertical="center"/>
    </xf>
    <xf numFmtId="164" fontId="26" fillId="0" borderId="2" xfId="2" applyNumberFormat="1" applyFont="1" applyBorder="1" applyAlignment="1" applyProtection="1">
      <alignment horizontal="left"/>
    </xf>
    <xf numFmtId="166" fontId="26" fillId="9" borderId="2" xfId="2" applyNumberFormat="1" applyFont="1" applyFill="1" applyBorder="1" applyAlignment="1" applyProtection="1">
      <alignment horizontal="left" vertical="center"/>
    </xf>
    <xf numFmtId="168" fontId="26" fillId="9" borderId="5" xfId="2" applyFont="1" applyFill="1" applyBorder="1" applyAlignment="1" applyProtection="1">
      <alignment horizontal="center" vertical="center" wrapText="1"/>
    </xf>
    <xf numFmtId="171" fontId="28" fillId="9" borderId="5" xfId="18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12" fillId="9" borderId="2" xfId="18" applyFont="1" applyFill="1" applyBorder="1" applyAlignment="1" applyProtection="1">
      <alignment vertical="center" wrapText="1"/>
    </xf>
    <xf numFmtId="0" fontId="28" fillId="17" borderId="2" xfId="18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left" vertical="center"/>
    </xf>
    <xf numFmtId="166" fontId="28" fillId="17" borderId="2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horizontal="center" vertical="center"/>
    </xf>
    <xf numFmtId="167" fontId="12" fillId="9" borderId="0" xfId="18" applyNumberFormat="1" applyFont="1" applyFill="1" applyBorder="1" applyAlignment="1" applyProtection="1">
      <alignment horizontal="right" vertical="center" wrapText="1"/>
    </xf>
    <xf numFmtId="166" fontId="12" fillId="9" borderId="0" xfId="18" applyNumberFormat="1" applyFont="1" applyFill="1" applyBorder="1" applyAlignment="1" applyProtection="1">
      <alignment horizontal="center" vertical="center"/>
    </xf>
    <xf numFmtId="166" fontId="33" fillId="9" borderId="2" xfId="18" applyNumberFormat="1" applyFont="1" applyFill="1" applyBorder="1" applyAlignment="1" applyProtection="1">
      <alignment horizontal="center" vertical="center"/>
    </xf>
    <xf numFmtId="166" fontId="28" fillId="9" borderId="2" xfId="18" applyNumberFormat="1" applyFont="1" applyFill="1" applyBorder="1" applyAlignment="1" applyProtection="1">
      <alignment horizontal="center" vertical="center"/>
    </xf>
    <xf numFmtId="0" fontId="26" fillId="0" borderId="0" xfId="0" applyFont="1"/>
    <xf numFmtId="164" fontId="26" fillId="0" borderId="7" xfId="2" applyNumberFormat="1" applyFont="1" applyBorder="1" applyAlignment="1" applyProtection="1"/>
    <xf numFmtId="164" fontId="26" fillId="9" borderId="4" xfId="2" applyNumberFormat="1" applyFont="1" applyFill="1" applyBorder="1" applyAlignment="1" applyProtection="1">
      <alignment vertical="center"/>
    </xf>
    <xf numFmtId="0" fontId="26" fillId="9" borderId="4" xfId="18" applyFont="1" applyFill="1" applyBorder="1" applyAlignment="1" applyProtection="1">
      <alignment horizontal="left" vertical="center"/>
    </xf>
    <xf numFmtId="165" fontId="26" fillId="9" borderId="4" xfId="18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23" xfId="2" applyNumberFormat="1" applyFont="1" applyBorder="1" applyAlignment="1" applyProtection="1">
      <alignment horizontal="center" vertical="center"/>
    </xf>
    <xf numFmtId="164" fontId="26" fillId="0" borderId="4" xfId="2" applyNumberFormat="1" applyFont="1" applyBorder="1" applyAlignment="1" applyProtection="1"/>
    <xf numFmtId="164" fontId="26" fillId="9" borderId="2" xfId="2" applyNumberFormat="1" applyFont="1" applyFill="1" applyBorder="1" applyAlignment="1" applyProtection="1">
      <alignment vertical="center"/>
    </xf>
    <xf numFmtId="164" fontId="26" fillId="9" borderId="5" xfId="2" applyNumberFormat="1" applyFont="1" applyFill="1" applyBorder="1" applyAlignment="1" applyProtection="1">
      <alignment vertical="center"/>
    </xf>
    <xf numFmtId="0" fontId="28" fillId="17" borderId="2" xfId="1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17" borderId="7" xfId="2" applyNumberFormat="1" applyFont="1" applyFill="1" applyBorder="1" applyAlignment="1" applyProtection="1">
      <alignment horizontal="center" vertical="center"/>
    </xf>
    <xf numFmtId="164" fontId="28" fillId="17" borderId="2" xfId="2" applyNumberFormat="1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/>
    <xf numFmtId="0" fontId="26" fillId="9" borderId="4" xfId="18" applyFont="1" applyFill="1" applyBorder="1" applyAlignment="1" applyProtection="1">
      <alignment vertical="center"/>
    </xf>
    <xf numFmtId="164" fontId="26" fillId="0" borderId="2" xfId="2" applyNumberFormat="1" applyFont="1" applyBorder="1" applyAlignment="1" applyProtection="1">
      <alignment horizontal="center" vertical="center"/>
    </xf>
    <xf numFmtId="4" fontId="12" fillId="9" borderId="0" xfId="18" applyNumberFormat="1" applyFont="1" applyFill="1" applyBorder="1" applyAlignment="1" applyProtection="1">
      <alignment vertical="center"/>
    </xf>
    <xf numFmtId="0" fontId="26" fillId="9" borderId="5" xfId="18" applyFont="1" applyFill="1" applyBorder="1" applyAlignment="1" applyProtection="1">
      <alignment horizontal="left" vertical="center"/>
    </xf>
    <xf numFmtId="0" fontId="26" fillId="9" borderId="5" xfId="18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center" vertical="center"/>
    </xf>
    <xf numFmtId="0" fontId="26" fillId="9" borderId="5" xfId="18" applyFont="1" applyFill="1" applyBorder="1" applyAlignment="1" applyProtection="1">
      <alignment vertical="center"/>
    </xf>
    <xf numFmtId="164" fontId="26" fillId="0" borderId="5" xfId="2" applyNumberFormat="1" applyFont="1" applyBorder="1" applyAlignment="1" applyProtection="1"/>
    <xf numFmtId="0" fontId="28" fillId="0" borderId="3" xfId="0" applyFont="1" applyBorder="1" applyAlignment="1">
      <alignment horizontal="center" vertical="center"/>
    </xf>
    <xf numFmtId="164" fontId="28" fillId="17" borderId="2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0" fontId="34" fillId="0" borderId="0" xfId="0" applyFont="1"/>
    <xf numFmtId="0" fontId="28" fillId="16" borderId="2" xfId="18" applyFont="1" applyFill="1" applyBorder="1" applyAlignment="1" applyProtection="1">
      <alignment horizontal="center" vertical="center"/>
    </xf>
    <xf numFmtId="0" fontId="26" fillId="9" borderId="2" xfId="18" applyFont="1" applyFill="1" applyBorder="1" applyAlignment="1" applyProtection="1">
      <alignment horizontal="center"/>
    </xf>
    <xf numFmtId="166" fontId="26" fillId="9" borderId="2" xfId="18" applyNumberFormat="1" applyFont="1" applyFill="1" applyBorder="1" applyAlignment="1" applyProtection="1">
      <alignment horizontal="left"/>
    </xf>
    <xf numFmtId="0" fontId="26" fillId="0" borderId="2" xfId="0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left" vertical="center"/>
    </xf>
    <xf numFmtId="166" fontId="26" fillId="0" borderId="2" xfId="0" applyNumberFormat="1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9" fontId="8" fillId="18" borderId="2" xfId="3" applyFont="1" applyFill="1" applyBorder="1" applyAlignment="1" applyProtection="1">
      <alignment horizontal="center"/>
    </xf>
    <xf numFmtId="166" fontId="25" fillId="19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172" fontId="0" fillId="0" borderId="2" xfId="2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27" xfId="0" applyBorder="1" applyAlignment="1">
      <alignment horizontal="center" vertical="center"/>
    </xf>
    <xf numFmtId="0" fontId="0" fillId="0" borderId="29" xfId="0" applyBorder="1"/>
    <xf numFmtId="9" fontId="35" fillId="0" borderId="33" xfId="3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6" xfId="0" applyBorder="1" applyAlignment="1">
      <alignment horizontal="center" vertical="center"/>
    </xf>
    <xf numFmtId="168" fontId="0" fillId="0" borderId="27" xfId="2" applyFont="1" applyBorder="1" applyAlignment="1">
      <alignment horizontal="center" vertical="center"/>
    </xf>
    <xf numFmtId="0" fontId="21" fillId="13" borderId="27" xfId="18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9" fontId="35" fillId="0" borderId="30" xfId="3" applyBorder="1" applyAlignment="1">
      <alignment horizontal="center" vertical="center"/>
    </xf>
    <xf numFmtId="0" fontId="0" fillId="0" borderId="31" xfId="0" applyBorder="1"/>
    <xf numFmtId="0" fontId="0" fillId="0" borderId="32" xfId="0" applyBorder="1" applyAlignment="1">
      <alignment horizontal="center"/>
    </xf>
    <xf numFmtId="172" fontId="0" fillId="0" borderId="32" xfId="2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36" fillId="9" borderId="2" xfId="18" applyFont="1" applyFill="1" applyBorder="1" applyAlignment="1" applyProtection="1">
      <alignment horizontal="center" vertical="center"/>
    </xf>
    <xf numFmtId="168" fontId="36" fillId="0" borderId="2" xfId="0" applyNumberFormat="1" applyFont="1" applyBorder="1"/>
    <xf numFmtId="0" fontId="36" fillId="0" borderId="0" xfId="0" applyFont="1"/>
    <xf numFmtId="0" fontId="36" fillId="0" borderId="2" xfId="20" applyFont="1" applyBorder="1" applyAlignment="1">
      <alignment horizontal="center"/>
    </xf>
    <xf numFmtId="168" fontId="36" fillId="0" borderId="2" xfId="2" applyFont="1" applyBorder="1" applyAlignment="1" applyProtection="1"/>
    <xf numFmtId="168" fontId="32" fillId="0" borderId="2" xfId="2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" xfId="20" applyFont="1" applyBorder="1" applyAlignment="1">
      <alignment horizontal="center" vertical="center"/>
    </xf>
    <xf numFmtId="168" fontId="32" fillId="0" borderId="2" xfId="2" applyFont="1" applyBorder="1" applyAlignment="1" applyProtection="1">
      <alignment vertical="center"/>
    </xf>
    <xf numFmtId="0" fontId="37" fillId="0" borderId="2" xfId="0" applyFont="1" applyBorder="1" applyAlignment="1">
      <alignment horizontal="center" vertical="center"/>
    </xf>
    <xf numFmtId="168" fontId="37" fillId="0" borderId="2" xfId="2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" xfId="20" applyFont="1" applyBorder="1" applyAlignment="1">
      <alignment horizontal="center" vertical="center"/>
    </xf>
    <xf numFmtId="168" fontId="37" fillId="0" borderId="2" xfId="2" applyFont="1" applyBorder="1" applyAlignment="1" applyProtection="1">
      <alignment vertical="center"/>
    </xf>
    <xf numFmtId="168" fontId="36" fillId="0" borderId="2" xfId="2" applyFont="1" applyBorder="1" applyAlignment="1" applyProtection="1">
      <alignment horizontal="left"/>
    </xf>
    <xf numFmtId="168" fontId="36" fillId="0" borderId="2" xfId="2" applyFont="1" applyBorder="1"/>
    <xf numFmtId="166" fontId="38" fillId="12" borderId="2" xfId="18" applyNumberFormat="1" applyFont="1" applyFill="1" applyBorder="1" applyAlignment="1" applyProtection="1">
      <alignment horizontal="left" vertical="center"/>
    </xf>
    <xf numFmtId="9" fontId="35" fillId="0" borderId="0" xfId="3"/>
    <xf numFmtId="0" fontId="0" fillId="0" borderId="6" xfId="0" applyBorder="1" applyAlignment="1">
      <alignment horizontal="center" vertical="center" wrapText="1"/>
    </xf>
    <xf numFmtId="1" fontId="0" fillId="0" borderId="6" xfId="2" applyNumberFormat="1" applyFont="1" applyBorder="1" applyAlignment="1">
      <alignment horizontal="center" vertical="center" wrapText="1"/>
    </xf>
    <xf numFmtId="168" fontId="0" fillId="0" borderId="6" xfId="2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" fontId="0" fillId="0" borderId="6" xfId="2" applyNumberFormat="1" applyFont="1" applyBorder="1" applyAlignment="1">
      <alignment horizontal="center" vertical="center"/>
    </xf>
    <xf numFmtId="0" fontId="21" fillId="13" borderId="6" xfId="18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5" fillId="0" borderId="6" xfId="3" applyBorder="1" applyAlignment="1">
      <alignment horizontal="center" vertical="center"/>
    </xf>
    <xf numFmtId="172" fontId="0" fillId="0" borderId="2" xfId="0" applyNumberFormat="1" applyBorder="1" applyAlignment="1">
      <alignment horizontal="center"/>
    </xf>
    <xf numFmtId="172" fontId="0" fillId="0" borderId="32" xfId="0" applyNumberFormat="1" applyBorder="1" applyAlignment="1">
      <alignment horizontal="center"/>
    </xf>
    <xf numFmtId="0" fontId="19" fillId="10" borderId="2" xfId="18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horizontal="center" vertical="center"/>
    </xf>
    <xf numFmtId="0" fontId="19" fillId="11" borderId="2" xfId="18" applyFont="1" applyFill="1" applyBorder="1" applyAlignment="1" applyProtection="1">
      <alignment horizontal="center" vertical="center"/>
    </xf>
    <xf numFmtId="165" fontId="19" fillId="11" borderId="2" xfId="1" applyFont="1" applyFill="1" applyBorder="1" applyAlignment="1" applyProtection="1">
      <alignment horizontal="center" vertical="center"/>
    </xf>
    <xf numFmtId="0" fontId="20" fillId="12" borderId="6" xfId="18" applyFont="1" applyFill="1" applyBorder="1" applyAlignment="1" applyProtection="1">
      <alignment horizontal="center" vertical="center"/>
    </xf>
    <xf numFmtId="168" fontId="21" fillId="13" borderId="6" xfId="2" applyFont="1" applyFill="1" applyBorder="1" applyAlignment="1" applyProtection="1">
      <alignment horizontal="center" vertical="center"/>
    </xf>
    <xf numFmtId="168" fontId="21" fillId="13" borderId="2" xfId="2" applyFont="1" applyFill="1" applyBorder="1" applyAlignment="1" applyProtection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23" fillId="12" borderId="2" xfId="18" applyFont="1" applyFill="1" applyBorder="1" applyAlignment="1" applyProtection="1">
      <alignment horizontal="center" vertical="center"/>
    </xf>
    <xf numFmtId="0" fontId="23" fillId="12" borderId="2" xfId="18" applyFont="1" applyFill="1" applyBorder="1" applyAlignment="1" applyProtection="1">
      <alignment horizontal="center" vertical="center" wrapText="1"/>
    </xf>
    <xf numFmtId="0" fontId="22" fillId="9" borderId="0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/>
    </xf>
    <xf numFmtId="165" fontId="23" fillId="10" borderId="2" xfId="1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/>
    </xf>
    <xf numFmtId="0" fontId="23" fillId="14" borderId="2" xfId="18" applyFont="1" applyFill="1" applyBorder="1" applyAlignment="1" applyProtection="1">
      <alignment horizontal="center" vertical="center" wrapText="1"/>
    </xf>
    <xf numFmtId="0" fontId="23" fillId="10" borderId="2" xfId="18" applyFont="1" applyFill="1" applyBorder="1" applyAlignment="1" applyProtection="1">
      <alignment horizontal="center" vertical="center" wrapText="1"/>
    </xf>
    <xf numFmtId="0" fontId="22" fillId="9" borderId="15" xfId="18" applyFont="1" applyFill="1" applyBorder="1" applyAlignment="1" applyProtection="1">
      <alignment horizontal="center" vertical="center" wrapText="1"/>
    </xf>
    <xf numFmtId="0" fontId="28" fillId="10" borderId="2" xfId="18" applyFont="1" applyFill="1" applyBorder="1" applyAlignment="1" applyProtection="1">
      <alignment horizontal="center" vertical="center"/>
    </xf>
    <xf numFmtId="0" fontId="28" fillId="14" borderId="2" xfId="18" applyFont="1" applyFill="1" applyBorder="1" applyAlignment="1" applyProtection="1">
      <alignment horizontal="center" vertical="center"/>
    </xf>
    <xf numFmtId="165" fontId="28" fillId="10" borderId="2" xfId="1" applyFont="1" applyFill="1" applyBorder="1" applyAlignment="1" applyProtection="1">
      <alignment horizontal="center" vertical="center"/>
    </xf>
    <xf numFmtId="0" fontId="28" fillId="10" borderId="2" xfId="18" applyFont="1" applyFill="1" applyBorder="1" applyAlignment="1" applyProtection="1">
      <alignment horizontal="center" vertical="center" wrapText="1"/>
    </xf>
    <xf numFmtId="0" fontId="28" fillId="15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165" fontId="29" fillId="10" borderId="2" xfId="1" applyFont="1" applyFill="1" applyBorder="1" applyAlignment="1" applyProtection="1">
      <alignment horizontal="center" vertical="center"/>
    </xf>
    <xf numFmtId="167" fontId="26" fillId="9" borderId="2" xfId="18" applyNumberFormat="1" applyFont="1" applyFill="1" applyBorder="1" applyAlignment="1" applyProtection="1">
      <alignment horizontal="center" vertical="center"/>
    </xf>
    <xf numFmtId="0" fontId="22" fillId="9" borderId="20" xfId="18" applyFont="1" applyFill="1" applyBorder="1" applyAlignment="1" applyProtection="1">
      <alignment horizontal="center" vertical="center" wrapText="1"/>
    </xf>
    <xf numFmtId="0" fontId="28" fillId="17" borderId="5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2" xfId="18" applyFont="1" applyFill="1" applyBorder="1" applyAlignment="1" applyProtection="1">
      <alignment horizontal="center" vertical="center"/>
    </xf>
  </cellXfs>
  <cellStyles count="31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te 17" xfId="24" xr:uid="{00000000-0005-0000-0000-00001A000000}"/>
    <cellStyle name="Porcentagem" xfId="3" builtinId="5"/>
    <cellStyle name="Porcentagem 2" xfId="25" xr:uid="{00000000-0005-0000-0000-00001B000000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49" t="s">
        <v>5</v>
      </c>
      <c r="C7" s="8"/>
      <c r="D7" s="350" t="s">
        <v>6</v>
      </c>
      <c r="E7" s="350"/>
      <c r="F7" s="350"/>
      <c r="G7" s="350"/>
    </row>
    <row r="8" spans="1:8" ht="26.25" customHeight="1">
      <c r="B8" s="349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49" t="s">
        <v>5</v>
      </c>
      <c r="C29" s="19"/>
      <c r="D29" s="350" t="s">
        <v>26</v>
      </c>
      <c r="E29" s="350"/>
      <c r="F29" s="350"/>
      <c r="G29" s="350"/>
    </row>
    <row r="30" spans="2:7" ht="18" customHeight="1">
      <c r="B30" s="349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1" t="s">
        <v>5</v>
      </c>
      <c r="C41" s="19"/>
      <c r="D41" s="352" t="s">
        <v>34</v>
      </c>
      <c r="E41" s="352"/>
      <c r="F41" s="352"/>
    </row>
    <row r="42" spans="2:7" ht="18.75" customHeight="1">
      <c r="B42" s="351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A80" zoomScale="80" zoomScaleNormal="80" workbookViewId="0">
      <selection activeCell="M93" sqref="M93:M109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216</v>
      </c>
      <c r="C8" s="37"/>
    </row>
    <row r="10" spans="1:11" ht="21.75" customHeight="1">
      <c r="B10" s="353" t="s">
        <v>45</v>
      </c>
      <c r="C10" s="353"/>
      <c r="D10" s="353"/>
      <c r="E10" s="38"/>
      <c r="F10" s="354" t="s">
        <v>46</v>
      </c>
      <c r="G10" s="354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3</v>
      </c>
      <c r="D12" s="43">
        <v>7133.03</v>
      </c>
      <c r="E12" s="38"/>
      <c r="F12" s="44">
        <v>1</v>
      </c>
      <c r="G12" s="45">
        <v>3032.36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1</v>
      </c>
      <c r="D13" s="43">
        <v>2236.06</v>
      </c>
      <c r="E13" s="38"/>
      <c r="F13" s="44">
        <v>6</v>
      </c>
      <c r="G13" s="45">
        <v>16600.05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7</v>
      </c>
      <c r="D14" s="43">
        <v>32488.93</v>
      </c>
      <c r="E14" s="38"/>
      <c r="F14" s="44">
        <v>5</v>
      </c>
      <c r="G14" s="45">
        <v>53903.22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0</v>
      </c>
      <c r="D15" s="43">
        <v>0</v>
      </c>
      <c r="E15" s="38"/>
      <c r="F15" s="44">
        <v>8</v>
      </c>
      <c r="G15" s="45">
        <v>15724.88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1</v>
      </c>
      <c r="D16" s="43">
        <v>21685.38</v>
      </c>
      <c r="E16" s="38"/>
      <c r="F16" s="44">
        <v>2</v>
      </c>
      <c r="G16" s="45">
        <v>35684.879999999997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2</v>
      </c>
      <c r="D17" s="43">
        <v>12574.41</v>
      </c>
      <c r="E17" s="38"/>
      <c r="F17" s="44">
        <v>4</v>
      </c>
      <c r="G17" s="45">
        <v>10567.58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1</v>
      </c>
      <c r="D18" s="43">
        <v>1516.18</v>
      </c>
      <c r="E18" s="38"/>
      <c r="F18" s="44">
        <v>39</v>
      </c>
      <c r="G18" s="45">
        <v>146296.60999999999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13</v>
      </c>
      <c r="D19" s="43">
        <v>57427.53</v>
      </c>
      <c r="E19" s="38"/>
      <c r="F19" s="44">
        <v>20</v>
      </c>
      <c r="G19" s="45">
        <v>103424.84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2</v>
      </c>
      <c r="D20" s="43">
        <v>5725.92</v>
      </c>
      <c r="E20" s="38"/>
      <c r="F20" s="44">
        <v>2</v>
      </c>
      <c r="G20" s="45">
        <v>6111.33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3</v>
      </c>
      <c r="D21" s="43">
        <v>11429.01</v>
      </c>
      <c r="E21" s="38"/>
      <c r="F21" s="44">
        <v>1</v>
      </c>
      <c r="G21" s="45">
        <v>5122.45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1</v>
      </c>
      <c r="D22" s="43">
        <v>10012.6</v>
      </c>
      <c r="E22" s="38"/>
      <c r="F22" s="44">
        <v>4</v>
      </c>
      <c r="G22" s="45">
        <v>22545.18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0</v>
      </c>
      <c r="D23" s="43">
        <v>0</v>
      </c>
      <c r="E23" s="38"/>
      <c r="F23" s="44">
        <v>23</v>
      </c>
      <c r="G23" s="45">
        <v>70998.31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12</v>
      </c>
      <c r="D24" s="43">
        <v>120492.04</v>
      </c>
      <c r="E24" s="38"/>
      <c r="F24" s="44">
        <v>9</v>
      </c>
      <c r="G24" s="45">
        <v>126100.63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1</v>
      </c>
      <c r="D25" s="43">
        <v>2121.27</v>
      </c>
      <c r="E25" s="38"/>
      <c r="F25" s="44">
        <v>32</v>
      </c>
      <c r="G25" s="45">
        <v>94394.92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1</v>
      </c>
      <c r="D26" s="43">
        <v>1516.18</v>
      </c>
      <c r="E26" s="38"/>
      <c r="F26" s="44">
        <v>13</v>
      </c>
      <c r="G26" s="45">
        <v>39420.68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2</v>
      </c>
      <c r="D27" s="43">
        <v>12713.83</v>
      </c>
      <c r="E27" s="38"/>
      <c r="F27" s="44">
        <v>5</v>
      </c>
      <c r="G27" s="45">
        <v>13204.5</v>
      </c>
      <c r="H27" s="46"/>
      <c r="I27" s="47"/>
      <c r="J27" s="46"/>
      <c r="K27" s="48"/>
    </row>
    <row r="28" spans="2:11" ht="18" customHeight="1">
      <c r="B28" s="50" t="s">
        <v>66</v>
      </c>
      <c r="C28" s="319">
        <v>50</v>
      </c>
      <c r="D28" s="320">
        <v>299072.37</v>
      </c>
      <c r="E28" s="321"/>
      <c r="F28" s="322">
        <v>174</v>
      </c>
      <c r="G28" s="323">
        <v>763132.42</v>
      </c>
      <c r="H28" s="46"/>
      <c r="I28" s="47"/>
      <c r="J28" s="46"/>
      <c r="K28" s="48"/>
    </row>
    <row r="29" spans="2:11" ht="18" customHeight="1">
      <c r="B29" s="51"/>
      <c r="C29" s="52"/>
      <c r="D29" s="51"/>
      <c r="E29" s="38"/>
      <c r="F29" s="53"/>
      <c r="G29" s="38"/>
    </row>
    <row r="30" spans="2:11" ht="18" customHeight="1">
      <c r="B30" s="353" t="s">
        <v>45</v>
      </c>
      <c r="C30" s="353"/>
      <c r="D30" s="353"/>
      <c r="E30" s="38"/>
      <c r="F30" s="354" t="s">
        <v>46</v>
      </c>
      <c r="G30" s="354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8">
        <v>0</v>
      </c>
      <c r="D32" s="324">
        <v>0</v>
      </c>
      <c r="E32" s="325"/>
      <c r="F32" s="326">
        <v>0</v>
      </c>
      <c r="G32" s="327">
        <v>0</v>
      </c>
    </row>
    <row r="33" spans="2:7" ht="18" customHeight="1">
      <c r="B33" s="41" t="s">
        <v>51</v>
      </c>
      <c r="C33" s="218">
        <v>0</v>
      </c>
      <c r="D33" s="324">
        <v>0</v>
      </c>
      <c r="E33" s="325"/>
      <c r="F33" s="326">
        <v>0</v>
      </c>
      <c r="G33" s="327">
        <v>0</v>
      </c>
    </row>
    <row r="34" spans="2:7" ht="18" customHeight="1">
      <c r="B34" s="41" t="s">
        <v>52</v>
      </c>
      <c r="C34" s="218">
        <v>1</v>
      </c>
      <c r="D34" s="324">
        <v>5720.51</v>
      </c>
      <c r="E34" s="325"/>
      <c r="F34" s="326">
        <v>0</v>
      </c>
      <c r="G34" s="327">
        <v>0</v>
      </c>
    </row>
    <row r="35" spans="2:7" ht="18" customHeight="1">
      <c r="B35" s="41" t="s">
        <v>53</v>
      </c>
      <c r="C35" s="218">
        <v>0</v>
      </c>
      <c r="D35" s="324">
        <v>0</v>
      </c>
      <c r="E35" s="325"/>
      <c r="F35" s="326">
        <v>0</v>
      </c>
      <c r="G35" s="327">
        <v>0</v>
      </c>
    </row>
    <row r="36" spans="2:7" ht="18" customHeight="1">
      <c r="B36" s="41" t="s">
        <v>54</v>
      </c>
      <c r="C36" s="218">
        <v>4</v>
      </c>
      <c r="D36" s="324">
        <v>43044.49</v>
      </c>
      <c r="E36" s="325"/>
      <c r="F36" s="326">
        <v>3</v>
      </c>
      <c r="G36" s="327">
        <v>13605.43</v>
      </c>
    </row>
    <row r="37" spans="2:7" ht="18" customHeight="1">
      <c r="B37" s="41" t="s">
        <v>55</v>
      </c>
      <c r="C37" s="218">
        <v>0</v>
      </c>
      <c r="D37" s="324">
        <v>0</v>
      </c>
      <c r="E37" s="325"/>
      <c r="F37" s="326">
        <v>0</v>
      </c>
      <c r="G37" s="327">
        <v>0</v>
      </c>
    </row>
    <row r="38" spans="2:7" ht="18" customHeight="1">
      <c r="B38" s="41" t="s">
        <v>56</v>
      </c>
      <c r="C38" s="218">
        <v>0</v>
      </c>
      <c r="D38" s="324">
        <v>0</v>
      </c>
      <c r="E38" s="325"/>
      <c r="F38" s="326">
        <v>0</v>
      </c>
      <c r="G38" s="327">
        <v>0</v>
      </c>
    </row>
    <row r="39" spans="2:7" ht="18" customHeight="1">
      <c r="B39" s="41" t="s">
        <v>57</v>
      </c>
      <c r="C39" s="218">
        <v>0</v>
      </c>
      <c r="D39" s="324">
        <v>0</v>
      </c>
      <c r="E39" s="325"/>
      <c r="F39" s="326">
        <v>0</v>
      </c>
      <c r="G39" s="327">
        <v>0</v>
      </c>
    </row>
    <row r="40" spans="2:7" ht="18" customHeight="1">
      <c r="B40" s="41" t="s">
        <v>58</v>
      </c>
      <c r="C40" s="218">
        <v>0</v>
      </c>
      <c r="D40" s="324">
        <v>0</v>
      </c>
      <c r="E40" s="325"/>
      <c r="F40" s="326">
        <v>0</v>
      </c>
      <c r="G40" s="327">
        <v>0</v>
      </c>
    </row>
    <row r="41" spans="2:7" ht="18" customHeight="1">
      <c r="B41" s="41" t="s">
        <v>59</v>
      </c>
      <c r="C41" s="218">
        <v>0</v>
      </c>
      <c r="D41" s="324">
        <v>0</v>
      </c>
      <c r="E41" s="325"/>
      <c r="F41" s="326">
        <v>0</v>
      </c>
      <c r="G41" s="327">
        <v>0</v>
      </c>
    </row>
    <row r="42" spans="2:7" ht="18" customHeight="1">
      <c r="B42" s="41" t="s">
        <v>60</v>
      </c>
      <c r="C42" s="218">
        <v>0</v>
      </c>
      <c r="D42" s="324">
        <v>0</v>
      </c>
      <c r="E42" s="325"/>
      <c r="F42" s="326">
        <v>0</v>
      </c>
      <c r="G42" s="327">
        <v>0</v>
      </c>
    </row>
    <row r="43" spans="2:7" ht="18" customHeight="1">
      <c r="B43" s="41" t="s">
        <v>69</v>
      </c>
      <c r="C43" s="218">
        <v>0</v>
      </c>
      <c r="D43" s="324">
        <v>0</v>
      </c>
      <c r="E43" s="325"/>
      <c r="F43" s="326">
        <v>0</v>
      </c>
      <c r="G43" s="327">
        <v>0</v>
      </c>
    </row>
    <row r="44" spans="2:7" ht="18" customHeight="1">
      <c r="B44" s="41" t="s">
        <v>62</v>
      </c>
      <c r="C44" s="218">
        <v>0</v>
      </c>
      <c r="D44" s="324">
        <v>0</v>
      </c>
      <c r="E44" s="325"/>
      <c r="F44" s="326">
        <v>0</v>
      </c>
      <c r="G44" s="327">
        <v>0</v>
      </c>
    </row>
    <row r="45" spans="2:7" ht="18" customHeight="1">
      <c r="B45" s="41" t="s">
        <v>63</v>
      </c>
      <c r="C45" s="218">
        <v>0</v>
      </c>
      <c r="D45" s="324">
        <v>0</v>
      </c>
      <c r="E45" s="325"/>
      <c r="F45" s="326">
        <v>0</v>
      </c>
      <c r="G45" s="327">
        <v>0</v>
      </c>
    </row>
    <row r="46" spans="2:7" ht="18" customHeight="1">
      <c r="B46" s="41" t="s">
        <v>64</v>
      </c>
      <c r="C46" s="218">
        <v>0</v>
      </c>
      <c r="D46" s="324">
        <v>0</v>
      </c>
      <c r="E46" s="325"/>
      <c r="F46" s="326">
        <v>0</v>
      </c>
      <c r="G46" s="327">
        <v>0</v>
      </c>
    </row>
    <row r="47" spans="2:7" ht="18" customHeight="1">
      <c r="B47" s="49" t="s">
        <v>65</v>
      </c>
      <c r="C47" s="218">
        <v>0</v>
      </c>
      <c r="D47" s="324">
        <v>0</v>
      </c>
      <c r="E47" s="325"/>
      <c r="F47" s="326">
        <v>0</v>
      </c>
      <c r="G47" s="327">
        <v>0</v>
      </c>
    </row>
    <row r="48" spans="2:7" ht="18" customHeight="1">
      <c r="B48" s="55" t="s">
        <v>66</v>
      </c>
      <c r="C48" s="328">
        <v>5</v>
      </c>
      <c r="D48" s="329">
        <v>48765</v>
      </c>
      <c r="E48" s="330"/>
      <c r="F48" s="331">
        <v>3</v>
      </c>
      <c r="G48" s="332">
        <v>13605.43</v>
      </c>
    </row>
    <row r="49" spans="2:11" ht="18" customHeight="1">
      <c r="B49" s="51"/>
      <c r="C49" s="52"/>
      <c r="D49" s="51"/>
      <c r="E49" s="38"/>
      <c r="F49" s="53"/>
      <c r="G49" s="38"/>
    </row>
    <row r="50" spans="2:11" ht="18" customHeight="1">
      <c r="B50" s="353" t="s">
        <v>45</v>
      </c>
      <c r="C50" s="353"/>
      <c r="D50" s="353"/>
      <c r="E50" s="38"/>
      <c r="F50" s="354" t="s">
        <v>46</v>
      </c>
      <c r="G50" s="354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0</v>
      </c>
      <c r="D52" s="43">
        <v>0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6</v>
      </c>
      <c r="D53" s="43">
        <v>53354.59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8</v>
      </c>
      <c r="D54" s="43">
        <v>79085.179999999993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5</v>
      </c>
      <c r="D55" s="43">
        <v>47968.39</v>
      </c>
      <c r="E55" s="38"/>
      <c r="F55" s="44">
        <v>1</v>
      </c>
      <c r="G55" s="45">
        <v>5520.41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5</v>
      </c>
      <c r="D57" s="43">
        <v>71071.95</v>
      </c>
      <c r="E57" s="38"/>
      <c r="F57" s="44">
        <v>3</v>
      </c>
      <c r="G57" s="45">
        <v>49497.42</v>
      </c>
    </row>
    <row r="58" spans="2:11" ht="18" customHeight="1">
      <c r="B58" s="41" t="s">
        <v>56</v>
      </c>
      <c r="C58" s="42">
        <v>2</v>
      </c>
      <c r="D58" s="43">
        <v>34384.449999999997</v>
      </c>
      <c r="E58" s="38"/>
      <c r="F58" s="44">
        <v>3</v>
      </c>
      <c r="G58" s="45">
        <v>35538.550000000003</v>
      </c>
    </row>
    <row r="59" spans="2:11" s="58" customFormat="1" ht="18" customHeight="1">
      <c r="B59" s="41" t="s">
        <v>57</v>
      </c>
      <c r="C59" s="42">
        <v>0</v>
      </c>
      <c r="D59" s="43">
        <v>0</v>
      </c>
      <c r="E59" s="59"/>
      <c r="F59" s="44">
        <v>5</v>
      </c>
      <c r="G59" s="45">
        <v>76895.070000000007</v>
      </c>
      <c r="I59" s="60"/>
      <c r="K59" s="1"/>
    </row>
    <row r="60" spans="2:11" s="58" customFormat="1" ht="18" customHeight="1">
      <c r="B60" s="41" t="s">
        <v>58</v>
      </c>
      <c r="C60" s="42">
        <v>2</v>
      </c>
      <c r="D60" s="43">
        <v>12787.67</v>
      </c>
      <c r="E60" s="59"/>
      <c r="F60" s="44">
        <v>1</v>
      </c>
      <c r="G60" s="45">
        <v>18707.45</v>
      </c>
      <c r="I60" s="60"/>
      <c r="K60" s="1"/>
    </row>
    <row r="61" spans="2:11" ht="18" customHeight="1">
      <c r="B61" s="41" t="s">
        <v>59</v>
      </c>
      <c r="C61" s="42">
        <v>15</v>
      </c>
      <c r="D61" s="43">
        <v>152737.38</v>
      </c>
      <c r="E61" s="38"/>
      <c r="F61" s="44">
        <v>1</v>
      </c>
      <c r="G61" s="45">
        <v>12985.48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3</v>
      </c>
      <c r="D63" s="43">
        <v>36271.129999999997</v>
      </c>
      <c r="E63" s="38"/>
      <c r="F63" s="44">
        <v>0</v>
      </c>
      <c r="G63" s="45">
        <v>0</v>
      </c>
    </row>
    <row r="64" spans="2:11" ht="18" customHeight="1">
      <c r="B64" s="41" t="s">
        <v>62</v>
      </c>
      <c r="C64" s="42">
        <v>0</v>
      </c>
      <c r="D64" s="43">
        <v>0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4</v>
      </c>
      <c r="D65" s="43">
        <v>29043.43</v>
      </c>
      <c r="E65" s="38"/>
      <c r="F65" s="44">
        <v>3</v>
      </c>
      <c r="G65" s="45">
        <v>37023.620000000003</v>
      </c>
    </row>
    <row r="66" spans="2:13" ht="18" customHeight="1">
      <c r="B66" s="41" t="s">
        <v>64</v>
      </c>
      <c r="C66" s="42">
        <v>1</v>
      </c>
      <c r="D66" s="43">
        <v>6780.87</v>
      </c>
      <c r="E66" s="38"/>
      <c r="F66" s="44">
        <v>3</v>
      </c>
      <c r="G66" s="45">
        <v>22270.75</v>
      </c>
    </row>
    <row r="67" spans="2:13" ht="18" customHeight="1">
      <c r="B67" s="49" t="s">
        <v>65</v>
      </c>
      <c r="C67" s="42">
        <v>8</v>
      </c>
      <c r="D67" s="43">
        <v>122652.32</v>
      </c>
      <c r="E67" s="38"/>
      <c r="F67" s="44">
        <v>9</v>
      </c>
      <c r="G67" s="45">
        <v>102947.83</v>
      </c>
    </row>
    <row r="68" spans="2:13" ht="18" customHeight="1">
      <c r="B68" s="50" t="s">
        <v>66</v>
      </c>
      <c r="C68" s="319">
        <v>59</v>
      </c>
      <c r="D68" s="333">
        <v>646137.36</v>
      </c>
      <c r="E68" s="321"/>
      <c r="F68" s="322">
        <v>29</v>
      </c>
      <c r="G68" s="323">
        <v>361386.58</v>
      </c>
    </row>
    <row r="69" spans="2:13" ht="14.25" customHeight="1">
      <c r="B69" s="51"/>
      <c r="C69" s="52"/>
      <c r="D69" s="51"/>
      <c r="E69" s="38"/>
      <c r="F69" s="53"/>
      <c r="G69" s="61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3" t="s">
        <v>45</v>
      </c>
      <c r="C71" s="353"/>
      <c r="D71" s="353"/>
      <c r="E71" s="38"/>
      <c r="F71" s="354" t="s">
        <v>46</v>
      </c>
      <c r="G71" s="354"/>
      <c r="I71" s="355" t="s">
        <v>71</v>
      </c>
      <c r="J71" s="355"/>
      <c r="K71" s="62"/>
      <c r="L71" s="356" t="s">
        <v>72</v>
      </c>
      <c r="M71" s="356"/>
    </row>
    <row r="72" spans="2:13" ht="18" customHeight="1">
      <c r="B72" s="63" t="s">
        <v>73</v>
      </c>
      <c r="C72" s="40" t="s">
        <v>48</v>
      </c>
      <c r="D72" s="40" t="s">
        <v>49</v>
      </c>
      <c r="E72" s="64"/>
      <c r="F72" s="40" t="s">
        <v>48</v>
      </c>
      <c r="G72" s="40" t="s">
        <v>49</v>
      </c>
      <c r="H72" s="64"/>
      <c r="I72" s="57" t="s">
        <v>48</v>
      </c>
      <c r="J72" s="57" t="s">
        <v>49</v>
      </c>
      <c r="K72" s="65"/>
      <c r="L72" s="57" t="s">
        <v>48</v>
      </c>
      <c r="M72" s="66" t="s">
        <v>74</v>
      </c>
    </row>
    <row r="73" spans="2:13" ht="18" customHeight="1">
      <c r="B73" s="67" t="s">
        <v>68</v>
      </c>
      <c r="C73" s="68">
        <v>0</v>
      </c>
      <c r="D73" s="69">
        <v>0</v>
      </c>
      <c r="E73" s="64"/>
      <c r="F73" s="70">
        <v>0</v>
      </c>
      <c r="G73" s="71">
        <v>0</v>
      </c>
      <c r="H73" s="64"/>
      <c r="I73" s="68">
        <v>0</v>
      </c>
      <c r="J73" s="72">
        <v>0</v>
      </c>
      <c r="K73" s="73"/>
      <c r="L73" s="74">
        <v>0</v>
      </c>
      <c r="M73" s="75"/>
    </row>
    <row r="74" spans="2:13" ht="18" customHeight="1">
      <c r="B74" s="67" t="s">
        <v>51</v>
      </c>
      <c r="C74" s="68">
        <v>0</v>
      </c>
      <c r="D74" s="69">
        <v>0</v>
      </c>
      <c r="E74" s="64"/>
      <c r="F74" s="70">
        <v>0</v>
      </c>
      <c r="G74" s="71">
        <v>0</v>
      </c>
      <c r="H74" s="64"/>
      <c r="I74" s="68">
        <v>0</v>
      </c>
      <c r="J74" s="72">
        <v>0</v>
      </c>
      <c r="K74" s="73"/>
      <c r="L74" s="74">
        <v>0</v>
      </c>
      <c r="M74" s="75"/>
    </row>
    <row r="75" spans="2:13" ht="18" customHeight="1">
      <c r="B75" s="67" t="s">
        <v>52</v>
      </c>
      <c r="C75" s="68">
        <v>2</v>
      </c>
      <c r="D75" s="69">
        <v>23280</v>
      </c>
      <c r="E75" s="64"/>
      <c r="F75" s="70">
        <v>2</v>
      </c>
      <c r="G75" s="71">
        <v>45992.46</v>
      </c>
      <c r="H75" s="64"/>
      <c r="I75" s="68">
        <v>4</v>
      </c>
      <c r="J75" s="72">
        <v>69272.460000000006</v>
      </c>
      <c r="K75" s="73"/>
      <c r="L75" s="74">
        <v>20</v>
      </c>
      <c r="M75" s="75">
        <f>I75/L75</f>
        <v>0.2</v>
      </c>
    </row>
    <row r="76" spans="2:13" ht="18" customHeight="1">
      <c r="B76" s="67" t="s">
        <v>53</v>
      </c>
      <c r="C76" s="68">
        <v>0</v>
      </c>
      <c r="D76" s="69">
        <v>0</v>
      </c>
      <c r="E76" s="64"/>
      <c r="F76" s="70">
        <v>0</v>
      </c>
      <c r="G76" s="71">
        <v>0</v>
      </c>
      <c r="H76" s="64"/>
      <c r="I76" s="68">
        <v>0</v>
      </c>
      <c r="J76" s="72">
        <v>0</v>
      </c>
      <c r="K76" s="73"/>
      <c r="L76" s="74">
        <v>0</v>
      </c>
      <c r="M76" s="75"/>
    </row>
    <row r="77" spans="2:13" ht="18" customHeight="1">
      <c r="B77" s="67" t="s">
        <v>54</v>
      </c>
      <c r="C77" s="68">
        <v>1</v>
      </c>
      <c r="D77" s="69">
        <v>21685.38</v>
      </c>
      <c r="E77" s="64"/>
      <c r="F77" s="70">
        <v>2</v>
      </c>
      <c r="G77" s="71">
        <v>35684.879999999997</v>
      </c>
      <c r="H77" s="64"/>
      <c r="I77" s="68">
        <v>3</v>
      </c>
      <c r="J77" s="72">
        <v>57370.26</v>
      </c>
      <c r="K77" s="73"/>
      <c r="L77" s="74">
        <v>15</v>
      </c>
      <c r="M77" s="75">
        <f>I77/L77</f>
        <v>0.2</v>
      </c>
    </row>
    <row r="78" spans="2:13" ht="18" customHeight="1">
      <c r="B78" s="67" t="s">
        <v>55</v>
      </c>
      <c r="C78" s="68">
        <v>0</v>
      </c>
      <c r="D78" s="69">
        <v>0</v>
      </c>
      <c r="E78" s="64"/>
      <c r="F78" s="70">
        <v>0</v>
      </c>
      <c r="G78" s="71">
        <v>0</v>
      </c>
      <c r="H78" s="64"/>
      <c r="I78" s="68">
        <v>0</v>
      </c>
      <c r="J78" s="72">
        <v>0</v>
      </c>
      <c r="K78" s="73"/>
      <c r="L78" s="74">
        <v>2</v>
      </c>
      <c r="M78" s="75">
        <f>I78/L78</f>
        <v>0</v>
      </c>
    </row>
    <row r="79" spans="2:13" ht="18" customHeight="1">
      <c r="B79" s="67" t="s">
        <v>56</v>
      </c>
      <c r="C79" s="68">
        <v>0</v>
      </c>
      <c r="D79" s="69">
        <v>0</v>
      </c>
      <c r="E79" s="64"/>
      <c r="F79" s="70">
        <v>0</v>
      </c>
      <c r="G79" s="71">
        <v>0</v>
      </c>
      <c r="H79" s="64"/>
      <c r="I79" s="68">
        <v>0</v>
      </c>
      <c r="J79" s="72">
        <v>0</v>
      </c>
      <c r="K79" s="73"/>
      <c r="L79" s="74">
        <v>0</v>
      </c>
      <c r="M79" s="75"/>
    </row>
    <row r="80" spans="2:13" ht="18" customHeight="1">
      <c r="B80" s="67" t="s">
        <v>57</v>
      </c>
      <c r="C80" s="68">
        <v>2</v>
      </c>
      <c r="D80" s="69">
        <v>26595.94</v>
      </c>
      <c r="E80" s="64"/>
      <c r="F80" s="70">
        <v>3</v>
      </c>
      <c r="G80" s="71">
        <v>36581.06</v>
      </c>
      <c r="H80" s="64"/>
      <c r="I80" s="68">
        <v>5</v>
      </c>
      <c r="J80" s="72">
        <v>63177</v>
      </c>
      <c r="K80" s="73"/>
      <c r="L80" s="74">
        <v>4</v>
      </c>
      <c r="M80" s="75">
        <f>I80/L80</f>
        <v>1.25</v>
      </c>
    </row>
    <row r="81" spans="2:13" ht="18" customHeight="1">
      <c r="B81" s="67" t="s">
        <v>58</v>
      </c>
      <c r="C81" s="68">
        <v>0</v>
      </c>
      <c r="D81" s="69">
        <v>0</v>
      </c>
      <c r="E81" s="64"/>
      <c r="F81" s="70">
        <v>0</v>
      </c>
      <c r="G81" s="71">
        <v>0</v>
      </c>
      <c r="H81" s="64"/>
      <c r="I81" s="68">
        <v>0</v>
      </c>
      <c r="J81" s="72">
        <v>0</v>
      </c>
      <c r="K81" s="73"/>
      <c r="L81" s="74">
        <v>0</v>
      </c>
      <c r="M81" s="75"/>
    </row>
    <row r="82" spans="2:13" ht="18" customHeight="1">
      <c r="B82" s="67" t="s">
        <v>59</v>
      </c>
      <c r="C82" s="68">
        <v>1</v>
      </c>
      <c r="D82" s="69">
        <v>9201.44</v>
      </c>
      <c r="E82" s="64"/>
      <c r="F82" s="70">
        <v>0</v>
      </c>
      <c r="G82" s="71">
        <v>0</v>
      </c>
      <c r="H82" s="64"/>
      <c r="I82" s="68">
        <v>1</v>
      </c>
      <c r="J82" s="72">
        <v>9201.44</v>
      </c>
      <c r="K82" s="73"/>
      <c r="L82" s="74">
        <v>2</v>
      </c>
      <c r="M82" s="75">
        <v>0</v>
      </c>
    </row>
    <row r="83" spans="2:13" ht="18" customHeight="1">
      <c r="B83" s="67" t="s">
        <v>60</v>
      </c>
      <c r="C83" s="68">
        <v>0</v>
      </c>
      <c r="D83" s="69">
        <v>0</v>
      </c>
      <c r="E83" s="64"/>
      <c r="F83" s="70">
        <v>0</v>
      </c>
      <c r="G83" s="71">
        <v>0</v>
      </c>
      <c r="H83" s="64"/>
      <c r="I83" s="68">
        <v>0</v>
      </c>
      <c r="J83" s="72">
        <v>0</v>
      </c>
      <c r="K83" s="73"/>
      <c r="L83" s="74">
        <v>0</v>
      </c>
      <c r="M83" s="75"/>
    </row>
    <row r="84" spans="2:13" ht="18" customHeight="1">
      <c r="B84" s="67" t="s">
        <v>69</v>
      </c>
      <c r="C84" s="68">
        <v>0</v>
      </c>
      <c r="D84" s="69">
        <v>0</v>
      </c>
      <c r="E84" s="64"/>
      <c r="F84" s="70">
        <v>0</v>
      </c>
      <c r="G84" s="71">
        <v>0</v>
      </c>
      <c r="H84" s="64"/>
      <c r="I84" s="68">
        <v>0</v>
      </c>
      <c r="J84" s="72">
        <v>0</v>
      </c>
      <c r="K84" s="73"/>
      <c r="L84" s="74">
        <v>0</v>
      </c>
      <c r="M84" s="75"/>
    </row>
    <row r="85" spans="2:13" ht="18" customHeight="1">
      <c r="B85" s="67" t="s">
        <v>62</v>
      </c>
      <c r="C85" s="68">
        <v>3</v>
      </c>
      <c r="D85" s="69">
        <v>56813.79</v>
      </c>
      <c r="E85" s="64"/>
      <c r="F85" s="70">
        <v>8</v>
      </c>
      <c r="G85" s="71">
        <v>117659.32</v>
      </c>
      <c r="H85" s="64"/>
      <c r="I85" s="68">
        <v>11</v>
      </c>
      <c r="J85" s="72">
        <v>174473.11</v>
      </c>
      <c r="K85" s="73"/>
      <c r="L85" s="74">
        <v>9</v>
      </c>
      <c r="M85" s="75">
        <f>I85/L85</f>
        <v>1.2222222222222223</v>
      </c>
    </row>
    <row r="86" spans="2:13" ht="18" customHeight="1">
      <c r="B86" s="67" t="s">
        <v>63</v>
      </c>
      <c r="C86" s="68">
        <v>0</v>
      </c>
      <c r="D86" s="69">
        <v>0</v>
      </c>
      <c r="E86" s="64"/>
      <c r="F86" s="70">
        <v>0</v>
      </c>
      <c r="G86" s="71">
        <v>0</v>
      </c>
      <c r="H86" s="64"/>
      <c r="I86" s="68">
        <v>0</v>
      </c>
      <c r="J86" s="72">
        <v>0</v>
      </c>
      <c r="K86" s="73"/>
      <c r="L86" s="74">
        <v>0</v>
      </c>
      <c r="M86" s="75"/>
    </row>
    <row r="87" spans="2:13" ht="18" customHeight="1">
      <c r="B87" s="67" t="s">
        <v>64</v>
      </c>
      <c r="C87" s="68">
        <v>0</v>
      </c>
      <c r="D87" s="69">
        <v>0</v>
      </c>
      <c r="E87" s="64"/>
      <c r="F87" s="70">
        <v>0</v>
      </c>
      <c r="G87" s="71">
        <v>0</v>
      </c>
      <c r="H87" s="64"/>
      <c r="I87" s="68">
        <v>0</v>
      </c>
      <c r="J87" s="72">
        <v>0</v>
      </c>
      <c r="K87" s="73"/>
      <c r="L87" s="74">
        <v>0</v>
      </c>
      <c r="M87" s="75"/>
    </row>
    <row r="88" spans="2:13" ht="18" customHeight="1">
      <c r="B88" s="76" t="s">
        <v>65</v>
      </c>
      <c r="C88" s="68">
        <v>1</v>
      </c>
      <c r="D88" s="69">
        <v>10950.51</v>
      </c>
      <c r="E88" s="64"/>
      <c r="F88" s="70">
        <v>0</v>
      </c>
      <c r="G88" s="71">
        <v>0</v>
      </c>
      <c r="H88" s="64"/>
      <c r="I88" s="68">
        <v>1</v>
      </c>
      <c r="J88" s="72">
        <v>10950.51</v>
      </c>
      <c r="K88" s="73"/>
      <c r="L88" s="74">
        <v>0</v>
      </c>
      <c r="M88" s="294">
        <v>1</v>
      </c>
    </row>
    <row r="89" spans="2:13" ht="18" customHeight="1">
      <c r="B89" s="77" t="s">
        <v>66</v>
      </c>
      <c r="C89" s="78">
        <v>10</v>
      </c>
      <c r="D89" s="79">
        <f>SUM(D73:D88)</f>
        <v>148527.06000000003</v>
      </c>
      <c r="E89" s="64"/>
      <c r="F89" s="70">
        <v>15</v>
      </c>
      <c r="G89" s="71">
        <f>SUM(G73:G88)</f>
        <v>235917.72</v>
      </c>
      <c r="H89" s="64"/>
      <c r="I89" s="68">
        <v>25</v>
      </c>
      <c r="J89" s="72">
        <f>SUM(J73:J88)</f>
        <v>384444.78</v>
      </c>
      <c r="K89" s="73"/>
      <c r="L89" s="74">
        <f>SUM(L73:L88)</f>
        <v>52</v>
      </c>
      <c r="M89" s="74"/>
    </row>
    <row r="91" spans="2:13" ht="18" customHeight="1">
      <c r="B91" s="353" t="s">
        <v>45</v>
      </c>
      <c r="C91" s="353"/>
      <c r="D91" s="353"/>
      <c r="E91" s="38"/>
      <c r="F91" s="354" t="s">
        <v>46</v>
      </c>
      <c r="G91" s="354"/>
      <c r="I91" s="355" t="s">
        <v>71</v>
      </c>
      <c r="J91" s="355"/>
      <c r="K91" s="62"/>
      <c r="L91" s="356" t="s">
        <v>72</v>
      </c>
      <c r="M91" s="356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5"/>
      <c r="L92" s="57" t="s">
        <v>48</v>
      </c>
      <c r="M92" s="66" t="s">
        <v>74</v>
      </c>
    </row>
    <row r="93" spans="2:13" ht="18" customHeight="1">
      <c r="B93" s="41" t="s">
        <v>68</v>
      </c>
      <c r="C93" s="68">
        <f>C12+C32+C52</f>
        <v>3</v>
      </c>
      <c r="D93" s="72">
        <f t="shared" ref="D93" si="0">D12+D32+D52</f>
        <v>7133.03</v>
      </c>
      <c r="E93" s="64"/>
      <c r="F93" s="68">
        <f>F12+F32+F52</f>
        <v>1</v>
      </c>
      <c r="G93" s="72">
        <f>G12+G32+G52</f>
        <v>3032.36</v>
      </c>
      <c r="H93" s="64"/>
      <c r="I93" s="68">
        <f>C93+F93</f>
        <v>4</v>
      </c>
      <c r="J93" s="334">
        <f>D93+G93</f>
        <v>10165.39</v>
      </c>
      <c r="K93" s="73"/>
      <c r="L93" s="74">
        <v>6</v>
      </c>
      <c r="M93" s="75">
        <f t="shared" ref="M93:M109" si="1">I93/L93</f>
        <v>0.66666666666666663</v>
      </c>
    </row>
    <row r="94" spans="2:13" ht="18" customHeight="1">
      <c r="B94" s="41" t="s">
        <v>51</v>
      </c>
      <c r="C94" s="68">
        <f t="shared" ref="C94:D108" si="2">C13+C33+C53</f>
        <v>7</v>
      </c>
      <c r="D94" s="72">
        <f t="shared" si="2"/>
        <v>55590.649999999994</v>
      </c>
      <c r="E94" s="64"/>
      <c r="F94" s="68">
        <f t="shared" ref="F94:G108" si="3">F13+F33+F53</f>
        <v>6</v>
      </c>
      <c r="G94" s="72">
        <f>G13+G33+G53</f>
        <v>16600.05</v>
      </c>
      <c r="H94" s="64"/>
      <c r="I94" s="68">
        <f t="shared" ref="I94:I109" si="4">C94+F94</f>
        <v>13</v>
      </c>
      <c r="J94" s="334">
        <f t="shared" ref="J94:J108" si="5">D94+G94</f>
        <v>72190.7</v>
      </c>
      <c r="K94" s="73"/>
      <c r="L94" s="74">
        <v>23</v>
      </c>
      <c r="M94" s="75">
        <f t="shared" si="1"/>
        <v>0.56521739130434778</v>
      </c>
    </row>
    <row r="95" spans="2:13" ht="18" customHeight="1">
      <c r="B95" s="41" t="s">
        <v>52</v>
      </c>
      <c r="C95" s="68">
        <f t="shared" si="2"/>
        <v>16</v>
      </c>
      <c r="D95" s="72">
        <f t="shared" si="2"/>
        <v>117294.62</v>
      </c>
      <c r="E95" s="64"/>
      <c r="F95" s="68">
        <f t="shared" si="3"/>
        <v>5</v>
      </c>
      <c r="G95" s="72">
        <f t="shared" si="3"/>
        <v>53903.22</v>
      </c>
      <c r="H95" s="64"/>
      <c r="I95" s="68">
        <f t="shared" si="4"/>
        <v>21</v>
      </c>
      <c r="J95" s="334">
        <f t="shared" si="5"/>
        <v>171197.84</v>
      </c>
      <c r="K95" s="73"/>
      <c r="L95" s="74">
        <v>26</v>
      </c>
      <c r="M95" s="75">
        <f t="shared" si="1"/>
        <v>0.80769230769230771</v>
      </c>
    </row>
    <row r="96" spans="2:13" ht="18" customHeight="1">
      <c r="B96" s="41" t="s">
        <v>53</v>
      </c>
      <c r="C96" s="68">
        <f t="shared" si="2"/>
        <v>5</v>
      </c>
      <c r="D96" s="72">
        <f t="shared" si="2"/>
        <v>47968.39</v>
      </c>
      <c r="E96" s="64"/>
      <c r="F96" s="68">
        <f t="shared" si="3"/>
        <v>9</v>
      </c>
      <c r="G96" s="72">
        <f t="shared" si="3"/>
        <v>21245.29</v>
      </c>
      <c r="H96" s="64"/>
      <c r="I96" s="68">
        <f t="shared" si="4"/>
        <v>14</v>
      </c>
      <c r="J96" s="334">
        <f t="shared" si="5"/>
        <v>69213.679999999993</v>
      </c>
      <c r="K96" s="73"/>
      <c r="L96" s="74">
        <v>35</v>
      </c>
      <c r="M96" s="75">
        <f t="shared" si="1"/>
        <v>0.4</v>
      </c>
    </row>
    <row r="97" spans="2:13" ht="18" customHeight="1">
      <c r="B97" s="41" t="s">
        <v>54</v>
      </c>
      <c r="C97" s="68">
        <f t="shared" si="2"/>
        <v>5</v>
      </c>
      <c r="D97" s="72">
        <f t="shared" si="2"/>
        <v>64729.869999999995</v>
      </c>
      <c r="E97" s="64"/>
      <c r="F97" s="68">
        <f t="shared" si="3"/>
        <v>5</v>
      </c>
      <c r="G97" s="72">
        <f t="shared" si="3"/>
        <v>49290.31</v>
      </c>
      <c r="H97" s="64"/>
      <c r="I97" s="68">
        <f t="shared" si="4"/>
        <v>10</v>
      </c>
      <c r="J97" s="334">
        <f t="shared" si="5"/>
        <v>114020.18</v>
      </c>
      <c r="K97" s="73"/>
      <c r="L97" s="74">
        <v>19</v>
      </c>
      <c r="M97" s="75">
        <f t="shared" si="1"/>
        <v>0.52631578947368418</v>
      </c>
    </row>
    <row r="98" spans="2:13" ht="18" customHeight="1">
      <c r="B98" s="41" t="s">
        <v>55</v>
      </c>
      <c r="C98" s="68">
        <f t="shared" si="2"/>
        <v>7</v>
      </c>
      <c r="D98" s="72">
        <f t="shared" si="2"/>
        <v>83646.36</v>
      </c>
      <c r="E98" s="64"/>
      <c r="F98" s="68">
        <f t="shared" si="3"/>
        <v>7</v>
      </c>
      <c r="G98" s="72">
        <f t="shared" si="3"/>
        <v>60065</v>
      </c>
      <c r="H98" s="64"/>
      <c r="I98" s="68">
        <f t="shared" si="4"/>
        <v>14</v>
      </c>
      <c r="J98" s="334">
        <f t="shared" si="5"/>
        <v>143711.35999999999</v>
      </c>
      <c r="K98" s="73"/>
      <c r="L98" s="74">
        <v>15</v>
      </c>
      <c r="M98" s="75">
        <f t="shared" si="1"/>
        <v>0.93333333333333335</v>
      </c>
    </row>
    <row r="99" spans="2:13" ht="18" customHeight="1">
      <c r="B99" s="41" t="s">
        <v>56</v>
      </c>
      <c r="C99" s="68">
        <f t="shared" si="2"/>
        <v>3</v>
      </c>
      <c r="D99" s="72">
        <f t="shared" si="2"/>
        <v>35900.629999999997</v>
      </c>
      <c r="E99" s="64"/>
      <c r="F99" s="68">
        <f t="shared" si="3"/>
        <v>42</v>
      </c>
      <c r="G99" s="72">
        <f t="shared" si="3"/>
        <v>181835.15999999997</v>
      </c>
      <c r="H99" s="64"/>
      <c r="I99" s="68">
        <f t="shared" si="4"/>
        <v>45</v>
      </c>
      <c r="J99" s="334">
        <f t="shared" si="5"/>
        <v>217735.78999999998</v>
      </c>
      <c r="K99" s="73"/>
      <c r="L99" s="74">
        <v>33</v>
      </c>
      <c r="M99" s="75">
        <f t="shared" si="1"/>
        <v>1.3636363636363635</v>
      </c>
    </row>
    <row r="100" spans="2:13" ht="18" customHeight="1">
      <c r="B100" s="41" t="s">
        <v>57</v>
      </c>
      <c r="C100" s="68">
        <f t="shared" si="2"/>
        <v>13</v>
      </c>
      <c r="D100" s="72">
        <f t="shared" si="2"/>
        <v>57427.53</v>
      </c>
      <c r="E100" s="80"/>
      <c r="F100" s="68">
        <f t="shared" si="3"/>
        <v>25</v>
      </c>
      <c r="G100" s="72">
        <f t="shared" si="3"/>
        <v>180319.91</v>
      </c>
      <c r="H100" s="64"/>
      <c r="I100" s="68">
        <f t="shared" si="4"/>
        <v>38</v>
      </c>
      <c r="J100" s="334">
        <f t="shared" si="5"/>
        <v>237747.44</v>
      </c>
      <c r="K100" s="73"/>
      <c r="L100" s="74">
        <v>56</v>
      </c>
      <c r="M100" s="75">
        <f t="shared" si="1"/>
        <v>0.6785714285714286</v>
      </c>
    </row>
    <row r="101" spans="2:13" ht="18" customHeight="1">
      <c r="B101" s="41" t="s">
        <v>58</v>
      </c>
      <c r="C101" s="68">
        <f t="shared" si="2"/>
        <v>4</v>
      </c>
      <c r="D101" s="72">
        <f t="shared" si="2"/>
        <v>18513.59</v>
      </c>
      <c r="E101" s="80"/>
      <c r="F101" s="68">
        <f t="shared" si="3"/>
        <v>3</v>
      </c>
      <c r="G101" s="72">
        <f t="shared" si="3"/>
        <v>24818.78</v>
      </c>
      <c r="H101" s="64"/>
      <c r="I101" s="68">
        <f t="shared" si="4"/>
        <v>7</v>
      </c>
      <c r="J101" s="334">
        <f t="shared" si="5"/>
        <v>43332.369999999995</v>
      </c>
      <c r="K101" s="73"/>
      <c r="L101" s="74">
        <v>6</v>
      </c>
      <c r="M101" s="75">
        <f t="shared" si="1"/>
        <v>1.1666666666666667</v>
      </c>
    </row>
    <row r="102" spans="2:13" ht="18" customHeight="1">
      <c r="B102" s="41" t="s">
        <v>59</v>
      </c>
      <c r="C102" s="68">
        <f t="shared" si="2"/>
        <v>18</v>
      </c>
      <c r="D102" s="72">
        <f t="shared" si="2"/>
        <v>164166.39000000001</v>
      </c>
      <c r="E102" s="64"/>
      <c r="F102" s="68">
        <f t="shared" si="3"/>
        <v>2</v>
      </c>
      <c r="G102" s="72">
        <f t="shared" si="3"/>
        <v>18107.93</v>
      </c>
      <c r="H102" s="64"/>
      <c r="I102" s="68">
        <f t="shared" si="4"/>
        <v>20</v>
      </c>
      <c r="J102" s="334">
        <f t="shared" si="5"/>
        <v>182274.32</v>
      </c>
      <c r="K102" s="73"/>
      <c r="L102" s="74">
        <v>17</v>
      </c>
      <c r="M102" s="75">
        <f t="shared" si="1"/>
        <v>1.1764705882352942</v>
      </c>
    </row>
    <row r="103" spans="2:13" ht="18" customHeight="1">
      <c r="B103" s="41" t="s">
        <v>60</v>
      </c>
      <c r="C103" s="68">
        <f t="shared" si="2"/>
        <v>1</v>
      </c>
      <c r="D103" s="72">
        <f t="shared" si="2"/>
        <v>10012.6</v>
      </c>
      <c r="E103" s="64"/>
      <c r="F103" s="68">
        <f t="shared" si="3"/>
        <v>4</v>
      </c>
      <c r="G103" s="72">
        <f t="shared" si="3"/>
        <v>22545.18</v>
      </c>
      <c r="H103" s="64"/>
      <c r="I103" s="68">
        <f t="shared" si="4"/>
        <v>5</v>
      </c>
      <c r="J103" s="334">
        <f t="shared" si="5"/>
        <v>32557.78</v>
      </c>
      <c r="K103" s="73"/>
      <c r="L103" s="74">
        <v>10</v>
      </c>
      <c r="M103" s="75">
        <f t="shared" si="1"/>
        <v>0.5</v>
      </c>
    </row>
    <row r="104" spans="2:13" ht="18" customHeight="1">
      <c r="B104" s="41" t="s">
        <v>69</v>
      </c>
      <c r="C104" s="68">
        <f t="shared" si="2"/>
        <v>3</v>
      </c>
      <c r="D104" s="72">
        <f t="shared" si="2"/>
        <v>36271.129999999997</v>
      </c>
      <c r="E104" s="64"/>
      <c r="F104" s="68">
        <f t="shared" si="3"/>
        <v>23</v>
      </c>
      <c r="G104" s="72">
        <f t="shared" si="3"/>
        <v>70998.31</v>
      </c>
      <c r="H104" s="64"/>
      <c r="I104" s="68">
        <f t="shared" si="4"/>
        <v>26</v>
      </c>
      <c r="J104" s="334">
        <f t="shared" si="5"/>
        <v>107269.44</v>
      </c>
      <c r="K104" s="73"/>
      <c r="L104" s="74">
        <v>36</v>
      </c>
      <c r="M104" s="75">
        <f t="shared" si="1"/>
        <v>0.72222222222222221</v>
      </c>
    </row>
    <row r="105" spans="2:13" ht="18" customHeight="1">
      <c r="B105" s="41" t="s">
        <v>62</v>
      </c>
      <c r="C105" s="68">
        <f t="shared" si="2"/>
        <v>12</v>
      </c>
      <c r="D105" s="72">
        <f t="shared" si="2"/>
        <v>120492.04</v>
      </c>
      <c r="E105" s="64"/>
      <c r="F105" s="68">
        <f t="shared" si="3"/>
        <v>9</v>
      </c>
      <c r="G105" s="72">
        <f t="shared" si="3"/>
        <v>126100.63</v>
      </c>
      <c r="H105" s="64"/>
      <c r="I105" s="68">
        <f t="shared" si="4"/>
        <v>21</v>
      </c>
      <c r="J105" s="334">
        <f t="shared" si="5"/>
        <v>246592.66999999998</v>
      </c>
      <c r="K105" s="73"/>
      <c r="L105" s="74">
        <v>13</v>
      </c>
      <c r="M105" s="75">
        <f t="shared" si="1"/>
        <v>1.6153846153846154</v>
      </c>
    </row>
    <row r="106" spans="2:13" ht="18" customHeight="1">
      <c r="B106" s="41" t="s">
        <v>63</v>
      </c>
      <c r="C106" s="68">
        <f t="shared" si="2"/>
        <v>5</v>
      </c>
      <c r="D106" s="72">
        <f t="shared" si="2"/>
        <v>31164.7</v>
      </c>
      <c r="E106" s="64"/>
      <c r="F106" s="68">
        <f t="shared" si="3"/>
        <v>35</v>
      </c>
      <c r="G106" s="72">
        <f t="shared" si="3"/>
        <v>131418.54</v>
      </c>
      <c r="H106" s="64"/>
      <c r="I106" s="68">
        <f t="shared" si="4"/>
        <v>40</v>
      </c>
      <c r="J106" s="334">
        <f t="shared" si="5"/>
        <v>162583.24000000002</v>
      </c>
      <c r="K106" s="73"/>
      <c r="L106" s="74">
        <v>20</v>
      </c>
      <c r="M106" s="75">
        <f t="shared" si="1"/>
        <v>2</v>
      </c>
    </row>
    <row r="107" spans="2:13" ht="18" customHeight="1">
      <c r="B107" s="41" t="s">
        <v>64</v>
      </c>
      <c r="C107" s="68">
        <f t="shared" si="2"/>
        <v>2</v>
      </c>
      <c r="D107" s="72">
        <f t="shared" si="2"/>
        <v>8297.0499999999993</v>
      </c>
      <c r="E107" s="64"/>
      <c r="F107" s="68">
        <f t="shared" si="3"/>
        <v>16</v>
      </c>
      <c r="G107" s="72">
        <f t="shared" si="3"/>
        <v>61691.43</v>
      </c>
      <c r="H107" s="64"/>
      <c r="I107" s="68">
        <f t="shared" si="4"/>
        <v>18</v>
      </c>
      <c r="J107" s="334">
        <f t="shared" si="5"/>
        <v>69988.479999999996</v>
      </c>
      <c r="K107" s="73"/>
      <c r="L107" s="74">
        <v>14</v>
      </c>
      <c r="M107" s="75">
        <f t="shared" si="1"/>
        <v>1.2857142857142858</v>
      </c>
    </row>
    <row r="108" spans="2:13" ht="18" customHeight="1">
      <c r="B108" s="49" t="s">
        <v>65</v>
      </c>
      <c r="C108" s="68">
        <f t="shared" si="2"/>
        <v>10</v>
      </c>
      <c r="D108" s="72">
        <f t="shared" si="2"/>
        <v>135366.15</v>
      </c>
      <c r="E108" s="64"/>
      <c r="F108" s="68">
        <f t="shared" si="3"/>
        <v>14</v>
      </c>
      <c r="G108" s="72">
        <f t="shared" si="3"/>
        <v>116152.33</v>
      </c>
      <c r="H108" s="64"/>
      <c r="I108" s="68">
        <f t="shared" si="4"/>
        <v>24</v>
      </c>
      <c r="J108" s="334">
        <f t="shared" si="5"/>
        <v>251518.47999999998</v>
      </c>
      <c r="K108" s="73"/>
      <c r="L108" s="74">
        <v>32</v>
      </c>
      <c r="M108" s="75">
        <f t="shared" si="1"/>
        <v>0.75</v>
      </c>
    </row>
    <row r="109" spans="2:13" ht="18" customHeight="1">
      <c r="B109" s="50" t="s">
        <v>66</v>
      </c>
      <c r="C109" s="68">
        <f>C28+C48+C68</f>
        <v>114</v>
      </c>
      <c r="D109" s="72">
        <f>SUM(D93:D108)</f>
        <v>993974.7300000001</v>
      </c>
      <c r="E109" s="64"/>
      <c r="F109" s="68">
        <f t="shared" ref="F109:G109" si="6">F28+F48+F68</f>
        <v>206</v>
      </c>
      <c r="G109" s="72">
        <f t="shared" si="6"/>
        <v>1138124.4300000002</v>
      </c>
      <c r="H109" s="64"/>
      <c r="I109" s="68">
        <f t="shared" si="4"/>
        <v>320</v>
      </c>
      <c r="J109" s="72">
        <f>SUM(J93:J108)</f>
        <v>2132099.16</v>
      </c>
      <c r="K109" s="73"/>
      <c r="L109" s="74">
        <f>SUM(L93:L108)</f>
        <v>361</v>
      </c>
      <c r="M109" s="75">
        <f t="shared" si="1"/>
        <v>0.88642659279778391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">
    <cfRule type="cellIs" dxfId="18" priority="7" operator="lessThan">
      <formula>1</formula>
    </cfRule>
  </conditionalFormatting>
  <conditionalFormatting sqref="M93:M109">
    <cfRule type="cellIs" dxfId="17" priority="2" operator="equal">
      <formula>1</formula>
    </cfRule>
    <cfRule type="cellIs" dxfId="16" priority="3" operator="greaterThan">
      <formula>1</formula>
    </cfRule>
    <cfRule type="cellIs" dxfId="15" priority="8" operator="lessThan">
      <formula>1</formula>
    </cfRule>
  </conditionalFormatting>
  <conditionalFormatting sqref="M77">
    <cfRule type="cellIs" dxfId="14" priority="9" operator="lessThan">
      <formula>1</formula>
    </cfRule>
  </conditionalFormatting>
  <conditionalFormatting sqref="M78">
    <cfRule type="cellIs" dxfId="13" priority="10" operator="lessThan">
      <formula>1</formula>
    </cfRule>
  </conditionalFormatting>
  <conditionalFormatting sqref="M80">
    <cfRule type="cellIs" dxfId="12" priority="11" operator="lessThan">
      <formula>1</formula>
    </cfRule>
  </conditionalFormatting>
  <conditionalFormatting sqref="M82">
    <cfRule type="cellIs" dxfId="11" priority="12" operator="lessThan">
      <formula>1</formula>
    </cfRule>
  </conditionalFormatting>
  <conditionalFormatting sqref="M85">
    <cfRule type="cellIs" dxfId="10" priority="13" operator="lessThan">
      <formula>1</formula>
    </cfRule>
  </conditionalFormatting>
  <conditionalFormatting sqref="M88">
    <cfRule type="cellIs" dxfId="9" priority="1" operator="equal">
      <formula>1</formula>
    </cfRule>
    <cfRule type="cellIs" dxfId="8" priority="14" operator="lessThan">
      <formula>1</formula>
    </cfRule>
  </conditionalFormatting>
  <conditionalFormatting sqref="M75 M88 M85 M82 M80 M77:M78">
    <cfRule type="cellIs" dxfId="7" priority="4" operator="lessThan">
      <formula>1</formula>
    </cfRule>
    <cfRule type="cellIs" dxfId="6" priority="5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/>
  <headerFooter>
    <oddFooter>&amp;C&amp;6&amp;P de&amp;N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tabSelected="1" zoomScale="60" zoomScaleNormal="60" workbookViewId="0">
      <selection activeCell="N20" sqref="N20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81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59" t="s">
        <v>212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20" ht="7.5" customHeight="1"/>
    <row r="9" spans="1:20" ht="29.25" customHeight="1">
      <c r="A9" s="360" t="s">
        <v>81</v>
      </c>
      <c r="B9" s="360" t="s">
        <v>5</v>
      </c>
      <c r="C9" s="83"/>
      <c r="D9" s="361" t="s">
        <v>82</v>
      </c>
      <c r="E9" s="361"/>
      <c r="F9" s="361"/>
      <c r="G9" s="83"/>
      <c r="H9" s="362" t="s">
        <v>83</v>
      </c>
      <c r="I9" s="361" t="s">
        <v>84</v>
      </c>
      <c r="J9" s="361"/>
      <c r="K9" s="361"/>
      <c r="L9" s="83"/>
      <c r="M9" s="363" t="s">
        <v>85</v>
      </c>
      <c r="N9" s="364" t="s">
        <v>86</v>
      </c>
      <c r="P9" s="86" t="s">
        <v>87</v>
      </c>
      <c r="R9" s="357" t="s">
        <v>88</v>
      </c>
      <c r="T9" s="358" t="s">
        <v>89</v>
      </c>
    </row>
    <row r="10" spans="1:20" ht="35.25" customHeight="1">
      <c r="A10" s="360"/>
      <c r="B10" s="360"/>
      <c r="C10" s="83"/>
      <c r="D10" s="84" t="s">
        <v>27</v>
      </c>
      <c r="E10" s="84" t="s">
        <v>90</v>
      </c>
      <c r="F10" s="82" t="s">
        <v>9</v>
      </c>
      <c r="G10" s="83"/>
      <c r="H10" s="362"/>
      <c r="I10" s="84" t="s">
        <v>91</v>
      </c>
      <c r="J10" s="84" t="s">
        <v>36</v>
      </c>
      <c r="K10" s="82" t="s">
        <v>92</v>
      </c>
      <c r="L10" s="83"/>
      <c r="M10" s="363"/>
      <c r="N10" s="364"/>
      <c r="P10" s="87" t="s">
        <v>93</v>
      </c>
      <c r="R10" s="357"/>
      <c r="T10" s="358"/>
    </row>
    <row r="11" spans="1:20" ht="27" customHeight="1">
      <c r="A11" s="88" t="s">
        <v>94</v>
      </c>
      <c r="B11" s="11" t="s">
        <v>10</v>
      </c>
      <c r="C11" s="89"/>
      <c r="D11" s="90">
        <v>256958.5</v>
      </c>
      <c r="E11" s="90">
        <v>34975.919999999998</v>
      </c>
      <c r="F11" s="91">
        <f t="shared" ref="F11:F16" si="0">SUM(D11:E11)</f>
        <v>291934.42</v>
      </c>
      <c r="G11" s="89"/>
      <c r="H11" s="92" t="s">
        <v>95</v>
      </c>
      <c r="I11" s="93">
        <f>Teto!G9</f>
        <v>78408.72</v>
      </c>
      <c r="J11" s="93"/>
      <c r="K11" s="94">
        <f>Produção_tabwin!D105</f>
        <v>120492.04</v>
      </c>
      <c r="L11" s="89"/>
      <c r="M11" s="295">
        <v>50831.71</v>
      </c>
      <c r="N11" s="95">
        <f t="shared" ref="N11:N26" si="1">I11-(K11-M11)</f>
        <v>8748.390000000014</v>
      </c>
      <c r="P11" s="94">
        <f>Produção_tabwin!G105</f>
        <v>126100.63</v>
      </c>
      <c r="R11" s="94">
        <f>P11+K11</f>
        <v>246592.66999999998</v>
      </c>
      <c r="T11" s="94">
        <f t="shared" ref="T11:T27" si="2">I11-R11</f>
        <v>-168183.94999999998</v>
      </c>
    </row>
    <row r="12" spans="1:20" ht="27" customHeight="1">
      <c r="A12" s="88" t="s">
        <v>96</v>
      </c>
      <c r="B12" s="16" t="s">
        <v>12</v>
      </c>
      <c r="C12" s="89"/>
      <c r="D12" s="96">
        <v>234549.13666666701</v>
      </c>
      <c r="E12" s="96">
        <v>45073.83</v>
      </c>
      <c r="F12" s="97">
        <f t="shared" si="0"/>
        <v>279622.96666666702</v>
      </c>
      <c r="G12" s="89"/>
      <c r="H12" s="92" t="s">
        <v>95</v>
      </c>
      <c r="I12" s="98">
        <f>Teto!G11</f>
        <v>200833.85</v>
      </c>
      <c r="J12" s="98"/>
      <c r="K12" s="94">
        <f>Produção_tabwin!D99</f>
        <v>35900.629999999997</v>
      </c>
      <c r="L12" s="89"/>
      <c r="M12" s="295">
        <v>38984.36</v>
      </c>
      <c r="N12" s="95">
        <f t="shared" si="1"/>
        <v>203917.58000000002</v>
      </c>
      <c r="P12" s="94">
        <f>Produção_tabwin!G99</f>
        <v>181835.15999999997</v>
      </c>
      <c r="R12" s="94">
        <f t="shared" ref="R12:R26" si="3">K12+P12</f>
        <v>217735.78999999998</v>
      </c>
      <c r="T12" s="94">
        <f t="shared" si="2"/>
        <v>-16901.939999999973</v>
      </c>
    </row>
    <row r="13" spans="1:20" ht="27" customHeight="1">
      <c r="A13" s="11" t="s">
        <v>97</v>
      </c>
      <c r="B13" s="16" t="s">
        <v>13</v>
      </c>
      <c r="C13" s="89"/>
      <c r="D13" s="96">
        <v>224149.935</v>
      </c>
      <c r="E13" s="96">
        <v>24309.91</v>
      </c>
      <c r="F13" s="97">
        <f t="shared" si="0"/>
        <v>248459.845</v>
      </c>
      <c r="G13" s="89"/>
      <c r="H13" s="92" t="s">
        <v>95</v>
      </c>
      <c r="I13" s="98">
        <f>Teto!G12</f>
        <v>14249.29</v>
      </c>
      <c r="J13" s="98"/>
      <c r="K13" s="94">
        <f>Produção_tabwin!D93</f>
        <v>7133.03</v>
      </c>
      <c r="L13" s="89"/>
      <c r="M13" s="295">
        <v>0</v>
      </c>
      <c r="N13" s="95">
        <f t="shared" si="1"/>
        <v>7116.2600000000011</v>
      </c>
      <c r="P13" s="94">
        <f>Produção_tabwin!G93</f>
        <v>3032.36</v>
      </c>
      <c r="R13" s="94">
        <f t="shared" si="3"/>
        <v>10165.39</v>
      </c>
      <c r="T13" s="94">
        <f t="shared" si="2"/>
        <v>4083.9000000000015</v>
      </c>
    </row>
    <row r="14" spans="1:20" ht="27" customHeight="1">
      <c r="A14" s="88" t="s">
        <v>98</v>
      </c>
      <c r="B14" s="16" t="s">
        <v>14</v>
      </c>
      <c r="C14" s="89"/>
      <c r="D14" s="96">
        <v>127710.9425</v>
      </c>
      <c r="E14" s="96">
        <v>18554.349999999999</v>
      </c>
      <c r="F14" s="97">
        <f t="shared" si="0"/>
        <v>146265.29250000001</v>
      </c>
      <c r="G14" s="89"/>
      <c r="H14" s="92" t="s">
        <v>99</v>
      </c>
      <c r="I14" s="98">
        <f>Teto!G13</f>
        <v>134811.73000000001</v>
      </c>
      <c r="J14" s="98"/>
      <c r="K14" s="94">
        <f>Produção_tabwin!D102</f>
        <v>164166.39000000001</v>
      </c>
      <c r="L14" s="89"/>
      <c r="M14" s="295">
        <v>0</v>
      </c>
      <c r="N14" s="95">
        <f t="shared" si="1"/>
        <v>-29354.660000000003</v>
      </c>
      <c r="P14" s="94">
        <f>Produção_tabwin!G102</f>
        <v>18107.93</v>
      </c>
      <c r="R14" s="94">
        <f t="shared" si="3"/>
        <v>182274.32</v>
      </c>
      <c r="T14" s="94">
        <f t="shared" si="2"/>
        <v>-47462.59</v>
      </c>
    </row>
    <row r="15" spans="1:20" ht="27" customHeight="1">
      <c r="A15" s="88" t="s">
        <v>100</v>
      </c>
      <c r="B15" s="16" t="s">
        <v>15</v>
      </c>
      <c r="C15" s="89"/>
      <c r="D15" s="99">
        <v>212019.286666667</v>
      </c>
      <c r="E15" s="99">
        <v>2811.24</v>
      </c>
      <c r="F15" s="100">
        <f t="shared" si="0"/>
        <v>214830.52666666699</v>
      </c>
      <c r="G15" s="89"/>
      <c r="H15" s="92" t="s">
        <v>95</v>
      </c>
      <c r="I15" s="101">
        <f>Teto!G14</f>
        <v>96950.09</v>
      </c>
      <c r="J15" s="101"/>
      <c r="K15" s="102">
        <f>Produção_tabwin!D98</f>
        <v>83646.36</v>
      </c>
      <c r="L15" s="89"/>
      <c r="M15" s="295">
        <v>6346.16</v>
      </c>
      <c r="N15" s="95">
        <f t="shared" si="1"/>
        <v>19649.89</v>
      </c>
      <c r="P15" s="94">
        <f>Produção_tabwin!G98</f>
        <v>60065</v>
      </c>
      <c r="R15" s="94">
        <f t="shared" si="3"/>
        <v>143711.35999999999</v>
      </c>
      <c r="T15" s="94">
        <f t="shared" si="2"/>
        <v>-46761.26999999999</v>
      </c>
    </row>
    <row r="16" spans="1:20" ht="27" customHeight="1">
      <c r="A16" s="88" t="s">
        <v>98</v>
      </c>
      <c r="B16" s="16" t="s">
        <v>16</v>
      </c>
      <c r="C16" s="89"/>
      <c r="D16" s="99">
        <v>168213.24</v>
      </c>
      <c r="E16" s="99">
        <v>0</v>
      </c>
      <c r="F16" s="100">
        <f t="shared" si="0"/>
        <v>168213.24</v>
      </c>
      <c r="G16" s="89"/>
      <c r="H16" s="92" t="s">
        <v>95</v>
      </c>
      <c r="I16" s="101">
        <f>Teto!G15</f>
        <v>155976.26999999999</v>
      </c>
      <c r="J16" s="101"/>
      <c r="K16" s="102">
        <f>Produção_tabwin!D94</f>
        <v>55590.649999999994</v>
      </c>
      <c r="L16" s="89"/>
      <c r="M16" s="295">
        <v>3342.03</v>
      </c>
      <c r="N16" s="95">
        <f t="shared" si="1"/>
        <v>103727.65</v>
      </c>
      <c r="P16" s="94">
        <f>Produção_tabwin!G94</f>
        <v>16600.05</v>
      </c>
      <c r="R16" s="94">
        <f t="shared" si="3"/>
        <v>72190.7</v>
      </c>
      <c r="T16" s="94">
        <f t="shared" si="2"/>
        <v>83785.569999999992</v>
      </c>
    </row>
    <row r="17" spans="1:258" ht="27" customHeight="1">
      <c r="A17" s="88" t="s">
        <v>98</v>
      </c>
      <c r="B17" s="16" t="s">
        <v>18</v>
      </c>
      <c r="C17" s="89"/>
      <c r="D17" s="99"/>
      <c r="E17" s="99"/>
      <c r="F17" s="100"/>
      <c r="G17" s="89"/>
      <c r="H17" s="92" t="s">
        <v>95</v>
      </c>
      <c r="I17" s="101">
        <f>Teto!G17</f>
        <v>101536.57</v>
      </c>
      <c r="J17" s="101"/>
      <c r="K17" s="102">
        <f>Produção_tabwin!D95</f>
        <v>117294.62</v>
      </c>
      <c r="L17" s="89"/>
      <c r="M17" s="295">
        <v>7067.99</v>
      </c>
      <c r="N17" s="95">
        <f t="shared" si="1"/>
        <v>-8690.0599999999831</v>
      </c>
      <c r="P17" s="94">
        <f>Produção_tabwin!G95</f>
        <v>53903.22</v>
      </c>
      <c r="R17" s="94">
        <f t="shared" si="3"/>
        <v>171197.84</v>
      </c>
      <c r="T17" s="94">
        <f t="shared" si="2"/>
        <v>-69661.26999999999</v>
      </c>
    </row>
    <row r="18" spans="1:258" ht="27" customHeight="1">
      <c r="A18" s="11" t="s">
        <v>101</v>
      </c>
      <c r="B18" s="16" t="s">
        <v>21</v>
      </c>
      <c r="C18" s="89"/>
      <c r="D18" s="99"/>
      <c r="E18" s="99"/>
      <c r="F18" s="100"/>
      <c r="G18" s="89"/>
      <c r="H18" s="92" t="s">
        <v>95</v>
      </c>
      <c r="I18" s="101">
        <f>Teto!G20</f>
        <v>70543.11</v>
      </c>
      <c r="J18" s="101"/>
      <c r="K18" s="102">
        <f>Produção_tabwin!D107</f>
        <v>8297.0499999999993</v>
      </c>
      <c r="L18" s="89"/>
      <c r="M18" s="295">
        <v>0</v>
      </c>
      <c r="N18" s="95">
        <f t="shared" si="1"/>
        <v>62246.06</v>
      </c>
      <c r="P18" s="94">
        <f>Produção_tabwin!G107</f>
        <v>61691.43</v>
      </c>
      <c r="R18" s="94">
        <f t="shared" si="3"/>
        <v>69988.479999999996</v>
      </c>
      <c r="T18" s="94">
        <f t="shared" si="2"/>
        <v>554.63000000000466</v>
      </c>
    </row>
    <row r="19" spans="1:258" ht="27" customHeight="1">
      <c r="A19" s="11" t="s">
        <v>102</v>
      </c>
      <c r="B19" s="16" t="s">
        <v>19</v>
      </c>
      <c r="C19" s="89"/>
      <c r="D19" s="99"/>
      <c r="E19" s="99"/>
      <c r="F19" s="100"/>
      <c r="G19" s="89"/>
      <c r="H19" s="92" t="s">
        <v>95</v>
      </c>
      <c r="I19" s="101">
        <f>Teto!G18</f>
        <v>57731.7</v>
      </c>
      <c r="J19" s="101"/>
      <c r="K19" s="102">
        <f>Produção_tabwin!D97</f>
        <v>64729.869999999995</v>
      </c>
      <c r="L19" s="89"/>
      <c r="M19" s="295">
        <v>0</v>
      </c>
      <c r="N19" s="95">
        <f t="shared" si="1"/>
        <v>-6998.1699999999983</v>
      </c>
      <c r="P19" s="94">
        <f>Produção_tabwin!G97</f>
        <v>49290.31</v>
      </c>
      <c r="R19" s="94">
        <f t="shared" si="3"/>
        <v>114020.18</v>
      </c>
      <c r="T19" s="94">
        <f t="shared" si="2"/>
        <v>-56288.479999999996</v>
      </c>
    </row>
    <row r="20" spans="1:258" ht="27" customHeight="1">
      <c r="A20" s="88" t="s">
        <v>103</v>
      </c>
      <c r="B20" s="16" t="s">
        <v>17</v>
      </c>
      <c r="C20" s="89"/>
      <c r="D20" s="99"/>
      <c r="E20" s="99"/>
      <c r="F20" s="100"/>
      <c r="G20" s="89"/>
      <c r="H20" s="92" t="s">
        <v>99</v>
      </c>
      <c r="I20" s="101">
        <f>Teto!G16</f>
        <v>170903.73</v>
      </c>
      <c r="J20" s="101"/>
      <c r="K20" s="102">
        <f>Produção_tabwin!D106</f>
        <v>31164.7</v>
      </c>
      <c r="L20" s="89"/>
      <c r="M20" s="295">
        <v>0</v>
      </c>
      <c r="N20" s="95">
        <f t="shared" si="1"/>
        <v>139739.03</v>
      </c>
      <c r="P20" s="94">
        <f>Produção_tabwin!G106</f>
        <v>131418.54</v>
      </c>
      <c r="R20" s="94">
        <f t="shared" si="3"/>
        <v>162583.24000000002</v>
      </c>
      <c r="T20" s="94">
        <f t="shared" si="2"/>
        <v>8320.4899999999907</v>
      </c>
    </row>
    <row r="21" spans="1:258" ht="27" customHeight="1">
      <c r="A21" s="88" t="s">
        <v>104</v>
      </c>
      <c r="B21" s="16" t="s">
        <v>11</v>
      </c>
      <c r="C21" s="89"/>
      <c r="D21" s="96">
        <v>320293.45916666702</v>
      </c>
      <c r="E21" s="96">
        <v>97009.95</v>
      </c>
      <c r="F21" s="97">
        <f>SUM(D21:E21)</f>
        <v>417303.40916666703</v>
      </c>
      <c r="G21" s="89"/>
      <c r="H21" s="92" t="s">
        <v>99</v>
      </c>
      <c r="I21" s="98">
        <f>Teto!G10</f>
        <v>72088.73</v>
      </c>
      <c r="J21" s="98"/>
      <c r="K21" s="94">
        <f>Produção_tabwin!D104</f>
        <v>36271.129999999997</v>
      </c>
      <c r="L21" s="89"/>
      <c r="M21" s="295">
        <v>0</v>
      </c>
      <c r="N21" s="95">
        <f t="shared" si="1"/>
        <v>35817.599999999999</v>
      </c>
      <c r="P21" s="94">
        <f>Produção_tabwin!G104</f>
        <v>70998.31</v>
      </c>
      <c r="R21" s="94">
        <f t="shared" si="3"/>
        <v>107269.44</v>
      </c>
      <c r="T21" s="94">
        <f t="shared" si="2"/>
        <v>-35180.710000000006</v>
      </c>
    </row>
    <row r="22" spans="1:258" ht="27" customHeight="1">
      <c r="A22" s="88" t="s">
        <v>105</v>
      </c>
      <c r="B22" s="16" t="s">
        <v>20</v>
      </c>
      <c r="C22" s="89"/>
      <c r="D22" s="99"/>
      <c r="E22" s="99"/>
      <c r="F22" s="100"/>
      <c r="G22" s="89"/>
      <c r="H22" s="92" t="s">
        <v>99</v>
      </c>
      <c r="I22" s="101">
        <f>Teto!G19</f>
        <v>235650.07</v>
      </c>
      <c r="J22" s="101"/>
      <c r="K22" s="102">
        <f>Produção_tabwin!D108</f>
        <v>135366.15</v>
      </c>
      <c r="L22" s="89"/>
      <c r="M22" s="295">
        <v>0</v>
      </c>
      <c r="N22" s="95">
        <f t="shared" si="1"/>
        <v>100283.92000000001</v>
      </c>
      <c r="P22" s="94">
        <f>Produção_tabwin!G108</f>
        <v>116152.33</v>
      </c>
      <c r="R22" s="94">
        <f t="shared" si="3"/>
        <v>251518.47999999998</v>
      </c>
      <c r="T22" s="94">
        <f t="shared" si="2"/>
        <v>-15868.409999999974</v>
      </c>
    </row>
    <row r="23" spans="1:258" ht="27" customHeight="1">
      <c r="A23" s="88" t="s">
        <v>106</v>
      </c>
      <c r="B23" s="16" t="s">
        <v>22</v>
      </c>
      <c r="C23" s="89"/>
      <c r="D23" s="99"/>
      <c r="E23" s="99"/>
      <c r="F23" s="100"/>
      <c r="G23" s="89"/>
      <c r="H23" s="92" t="s">
        <v>99</v>
      </c>
      <c r="I23" s="101">
        <f>Teto!G21</f>
        <v>91434.04</v>
      </c>
      <c r="J23" s="101"/>
      <c r="K23" s="102">
        <f>Produção_tabwin!D96</f>
        <v>47968.39</v>
      </c>
      <c r="L23" s="89"/>
      <c r="M23" s="295">
        <v>0</v>
      </c>
      <c r="N23" s="95">
        <f t="shared" si="1"/>
        <v>43465.649999999994</v>
      </c>
      <c r="P23" s="94">
        <f>Produção_tabwin!G96</f>
        <v>21245.29</v>
      </c>
      <c r="R23" s="94">
        <f t="shared" si="3"/>
        <v>69213.679999999993</v>
      </c>
      <c r="T23" s="94">
        <f t="shared" si="2"/>
        <v>22220.36</v>
      </c>
    </row>
    <row r="24" spans="1:258" ht="27" customHeight="1">
      <c r="A24" s="88" t="s">
        <v>107</v>
      </c>
      <c r="B24" s="17" t="s">
        <v>23</v>
      </c>
      <c r="C24" s="89"/>
      <c r="D24" s="99">
        <v>168779.16</v>
      </c>
      <c r="E24" s="99">
        <v>0</v>
      </c>
      <c r="F24" s="100">
        <f>SUM(D24:E24)</f>
        <v>168779.16</v>
      </c>
      <c r="G24" s="89"/>
      <c r="H24" s="92" t="s">
        <v>99</v>
      </c>
      <c r="I24" s="101">
        <f>Teto!G22</f>
        <v>156062.64000000001</v>
      </c>
      <c r="J24" s="101"/>
      <c r="K24" s="102">
        <f>Produção_tabwin!D100</f>
        <v>57427.53</v>
      </c>
      <c r="L24" s="89"/>
      <c r="M24" s="295">
        <v>52131.21</v>
      </c>
      <c r="N24" s="95">
        <f t="shared" si="1"/>
        <v>150766.32</v>
      </c>
      <c r="P24" s="94">
        <f>Produção_tabwin!G100</f>
        <v>180319.91</v>
      </c>
      <c r="R24" s="94">
        <f t="shared" si="3"/>
        <v>237747.44</v>
      </c>
      <c r="T24" s="94">
        <f t="shared" si="2"/>
        <v>-81684.799999999988</v>
      </c>
    </row>
    <row r="25" spans="1:258" ht="27" customHeight="1">
      <c r="A25" s="88" t="s">
        <v>108</v>
      </c>
      <c r="B25" s="17" t="s">
        <v>25</v>
      </c>
      <c r="C25" s="89"/>
      <c r="D25" s="99"/>
      <c r="E25" s="99"/>
      <c r="F25" s="100"/>
      <c r="G25" s="89"/>
      <c r="H25" s="92" t="s">
        <v>99</v>
      </c>
      <c r="I25" s="101">
        <f>Teto!G24</f>
        <v>24181.38</v>
      </c>
      <c r="J25" s="101"/>
      <c r="K25" s="102">
        <f>Produção_tabwin!D101</f>
        <v>18513.59</v>
      </c>
      <c r="L25" s="89"/>
      <c r="M25" s="295">
        <v>0</v>
      </c>
      <c r="N25" s="95">
        <f t="shared" si="1"/>
        <v>5667.7900000000009</v>
      </c>
      <c r="P25" s="94">
        <f>Produção_tabwin!G101</f>
        <v>24818.78</v>
      </c>
      <c r="R25" s="94">
        <f t="shared" si="3"/>
        <v>43332.369999999995</v>
      </c>
      <c r="T25" s="94">
        <f t="shared" si="2"/>
        <v>-19150.989999999994</v>
      </c>
    </row>
    <row r="26" spans="1:258" ht="27.75" customHeight="1">
      <c r="A26" s="11" t="s">
        <v>109</v>
      </c>
      <c r="B26" s="16" t="s">
        <v>24</v>
      </c>
      <c r="C26" s="89"/>
      <c r="D26" s="99"/>
      <c r="E26" s="99"/>
      <c r="F26" s="100"/>
      <c r="G26" s="89"/>
      <c r="H26" s="92" t="s">
        <v>99</v>
      </c>
      <c r="I26" s="101">
        <f>Teto!G23</f>
        <v>41115.449999999997</v>
      </c>
      <c r="J26" s="101"/>
      <c r="K26" s="102">
        <f>Produção_tabwin!D103</f>
        <v>10012.6</v>
      </c>
      <c r="L26" s="89"/>
      <c r="M26" s="295">
        <v>0</v>
      </c>
      <c r="N26" s="95">
        <f t="shared" si="1"/>
        <v>31102.85</v>
      </c>
      <c r="P26" s="94">
        <f>Produção_tabwin!G103</f>
        <v>22545.18</v>
      </c>
      <c r="R26" s="94">
        <f t="shared" si="3"/>
        <v>32557.78</v>
      </c>
      <c r="T26" s="94">
        <f t="shared" si="2"/>
        <v>8557.6699999999983</v>
      </c>
    </row>
    <row r="27" spans="1:258" ht="23.25" customHeight="1">
      <c r="A27" s="82"/>
      <c r="B27" s="82" t="s">
        <v>9</v>
      </c>
      <c r="C27" s="83"/>
      <c r="D27" s="84">
        <f>SUM(D11:D24)</f>
        <v>1712673.6600000008</v>
      </c>
      <c r="E27" s="84">
        <f>SUM(E11:E24)</f>
        <v>222735.2</v>
      </c>
      <c r="F27" s="84">
        <f>SUM(F11:F24)</f>
        <v>1935408.860000001</v>
      </c>
      <c r="G27" s="83"/>
      <c r="H27" s="85"/>
      <c r="I27" s="103">
        <f>SUM(I11:I26)</f>
        <v>1702477.3699999999</v>
      </c>
      <c r="J27" s="103"/>
      <c r="K27" s="84">
        <f>SUM(K11:K26)</f>
        <v>993974.73</v>
      </c>
      <c r="L27" s="83"/>
      <c r="M27" s="104">
        <f>SUM(M11:M26)</f>
        <v>158703.46000000002</v>
      </c>
      <c r="N27" s="105">
        <f>SUM(N11:N26)</f>
        <v>867206.1</v>
      </c>
      <c r="P27" s="106">
        <f>SUM(P11:P26)</f>
        <v>1138124.43</v>
      </c>
      <c r="R27" s="106">
        <f>SUM(R11:R26)</f>
        <v>2132099.1599999992</v>
      </c>
      <c r="T27" s="107">
        <f t="shared" si="2"/>
        <v>-429621.78999999934</v>
      </c>
    </row>
    <row r="28" spans="1:258" ht="6.75" customHeight="1">
      <c r="T28" s="108"/>
    </row>
    <row r="29" spans="1:258" ht="26.25" customHeight="1">
      <c r="K29" s="109" t="s">
        <v>110</v>
      </c>
      <c r="L29" s="110"/>
      <c r="M29" s="111"/>
      <c r="N29" s="112">
        <f>N11+N14+N17</f>
        <v>-29296.329999999973</v>
      </c>
    </row>
    <row r="30" spans="1:258" s="115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13"/>
      <c r="L30" s="113"/>
      <c r="M30" s="113"/>
      <c r="N30" s="1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9" t="s">
        <v>111</v>
      </c>
      <c r="L31" s="111"/>
      <c r="M31" s="111"/>
      <c r="N31" s="105">
        <f>N12+N13+N15+N16+N18+N19</f>
        <v>389659.27</v>
      </c>
    </row>
    <row r="32" spans="1:258" ht="25.5" customHeight="1">
      <c r="T32" s="15"/>
    </row>
    <row r="33" spans="2:20" ht="25.5" customHeight="1">
      <c r="K33" s="109" t="s">
        <v>112</v>
      </c>
      <c r="L33" s="111"/>
      <c r="M33" s="111"/>
      <c r="N33" s="105">
        <f>N22+N24+N25</f>
        <v>256718.03000000003</v>
      </c>
    </row>
    <row r="34" spans="2:20" ht="14.25" customHeight="1">
      <c r="B34" s="116"/>
      <c r="C34" s="116"/>
      <c r="D34" s="117"/>
      <c r="E34" s="117"/>
      <c r="F34" s="116"/>
      <c r="G34" s="116"/>
      <c r="H34" s="116"/>
      <c r="I34" s="117"/>
      <c r="J34" s="117"/>
      <c r="K34" s="117"/>
      <c r="L34" s="117"/>
      <c r="M34" s="117"/>
      <c r="N34" s="118"/>
      <c r="T34" s="15"/>
    </row>
    <row r="35" spans="2:20" ht="27" customHeight="1">
      <c r="B35" s="116"/>
      <c r="C35" s="116"/>
      <c r="D35" s="117"/>
      <c r="E35" s="117"/>
      <c r="F35" s="116"/>
      <c r="G35" s="116"/>
      <c r="H35" s="116"/>
      <c r="I35" s="117"/>
      <c r="J35" s="117"/>
      <c r="K35" s="109" t="s">
        <v>113</v>
      </c>
      <c r="L35" s="96"/>
      <c r="M35" s="96"/>
      <c r="N35" s="119">
        <f>N20+N21+N23+N26</f>
        <v>250125.13</v>
      </c>
    </row>
    <row r="36" spans="2:20" ht="27" customHeight="1">
      <c r="B36" s="116"/>
      <c r="C36" s="116"/>
      <c r="D36" s="117"/>
      <c r="E36" s="117"/>
      <c r="F36" s="116"/>
      <c r="G36" s="116"/>
      <c r="H36" s="116"/>
      <c r="I36" s="117"/>
      <c r="J36" s="117"/>
      <c r="K36" s="117"/>
      <c r="L36" s="117"/>
      <c r="M36" s="117"/>
      <c r="N36" s="118"/>
    </row>
    <row r="37" spans="2:20" ht="28.5" customHeight="1">
      <c r="B37" s="116"/>
      <c r="C37" s="116"/>
      <c r="D37" s="117"/>
      <c r="E37" s="117"/>
      <c r="F37" s="116"/>
      <c r="G37" s="116"/>
      <c r="H37" s="116"/>
      <c r="I37" s="117"/>
      <c r="J37" s="117"/>
      <c r="K37" s="109" t="s">
        <v>114</v>
      </c>
      <c r="L37" s="111"/>
      <c r="M37" s="111"/>
      <c r="N37" s="105">
        <f>N29+N33</f>
        <v>227421.70000000007</v>
      </c>
    </row>
    <row r="38" spans="2:20" ht="10.5" customHeight="1">
      <c r="B38" s="116"/>
      <c r="C38" s="116"/>
      <c r="D38" s="117"/>
      <c r="E38" s="117"/>
      <c r="F38" s="116"/>
      <c r="G38" s="116"/>
      <c r="H38" s="116"/>
      <c r="I38" s="117"/>
      <c r="J38" s="117"/>
      <c r="K38" s="116"/>
      <c r="L38" s="116"/>
      <c r="M38" s="116"/>
      <c r="N38" s="120"/>
    </row>
    <row r="39" spans="2:20" ht="30.75" customHeight="1">
      <c r="B39" s="116"/>
      <c r="C39" s="116"/>
      <c r="D39" s="117"/>
      <c r="E39" s="117"/>
      <c r="F39" s="116"/>
      <c r="G39" s="116"/>
      <c r="H39" s="116"/>
      <c r="I39" s="117"/>
      <c r="J39" s="117"/>
      <c r="K39" s="109" t="s">
        <v>115</v>
      </c>
      <c r="L39" s="96"/>
      <c r="M39" s="96"/>
      <c r="N39" s="119">
        <f>N31+N35</f>
        <v>639784.4</v>
      </c>
    </row>
    <row r="40" spans="2:20" ht="22.5" customHeight="1">
      <c r="C40" s="116"/>
      <c r="D40" s="117"/>
      <c r="E40" s="117"/>
      <c r="F40" s="116"/>
      <c r="G40" s="116"/>
      <c r="H40" s="116"/>
      <c r="I40" s="117"/>
      <c r="J40" s="117"/>
      <c r="K40" s="116"/>
      <c r="L40" s="116"/>
      <c r="M40" s="116"/>
      <c r="N40" s="120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O20" sqref="O20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59" t="s">
        <v>213</v>
      </c>
      <c r="C7" s="359"/>
      <c r="D7" s="359"/>
      <c r="E7" s="359"/>
      <c r="F7" s="359"/>
      <c r="G7" s="359"/>
      <c r="H7" s="359"/>
      <c r="I7" s="359"/>
      <c r="J7" s="359"/>
      <c r="K7" s="359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0" t="s">
        <v>116</v>
      </c>
      <c r="B9" s="360" t="s">
        <v>5</v>
      </c>
      <c r="C9" s="83"/>
      <c r="D9" s="361" t="s">
        <v>82</v>
      </c>
      <c r="E9" s="361"/>
      <c r="F9" s="361"/>
      <c r="G9" s="362" t="s">
        <v>83</v>
      </c>
      <c r="H9" s="361" t="s">
        <v>117</v>
      </c>
      <c r="I9" s="361"/>
      <c r="J9" s="83"/>
      <c r="K9" s="364" t="s">
        <v>86</v>
      </c>
      <c r="M9" s="86" t="s">
        <v>87</v>
      </c>
    </row>
    <row r="10" spans="1:13" ht="27" customHeight="1">
      <c r="A10" s="360"/>
      <c r="B10" s="360"/>
      <c r="C10" s="83"/>
      <c r="D10" s="84" t="s">
        <v>27</v>
      </c>
      <c r="E10" s="84" t="s">
        <v>90</v>
      </c>
      <c r="F10" s="82" t="s">
        <v>9</v>
      </c>
      <c r="G10" s="362"/>
      <c r="H10" s="84" t="s">
        <v>91</v>
      </c>
      <c r="I10" s="121" t="s">
        <v>92</v>
      </c>
      <c r="J10" s="83"/>
      <c r="K10" s="364"/>
      <c r="M10" s="87" t="s">
        <v>93</v>
      </c>
    </row>
    <row r="11" spans="1:13" ht="29.25" customHeight="1">
      <c r="A11" s="122" t="s">
        <v>94</v>
      </c>
      <c r="B11" s="122" t="s">
        <v>10</v>
      </c>
      <c r="C11" s="89"/>
      <c r="D11" s="90"/>
      <c r="E11" s="90"/>
      <c r="F11" s="91"/>
      <c r="G11" s="92" t="s">
        <v>95</v>
      </c>
      <c r="H11" s="123">
        <f>Teto!G31</f>
        <v>130151.42</v>
      </c>
      <c r="I11" s="94">
        <f>Produção_tabwin!D85</f>
        <v>56813.79</v>
      </c>
      <c r="J11" s="89"/>
      <c r="K11" s="124">
        <f t="shared" ref="K11:K17" si="0">H11-I11</f>
        <v>73337.63</v>
      </c>
      <c r="M11" s="94">
        <f>Produção_tabwin!G85</f>
        <v>117659.32</v>
      </c>
    </row>
    <row r="12" spans="1:13" ht="29.25" customHeight="1">
      <c r="A12" s="122" t="s">
        <v>98</v>
      </c>
      <c r="B12" s="122" t="s">
        <v>14</v>
      </c>
      <c r="C12" s="89"/>
      <c r="D12" s="96"/>
      <c r="E12" s="96"/>
      <c r="F12" s="97"/>
      <c r="G12" s="92" t="s">
        <v>99</v>
      </c>
      <c r="H12" s="123">
        <f>Teto!G32</f>
        <v>15262.59</v>
      </c>
      <c r="I12" s="94">
        <f>Produção_tabwin!D82</f>
        <v>9201.44</v>
      </c>
      <c r="J12" s="89"/>
      <c r="K12" s="124">
        <f t="shared" si="0"/>
        <v>6061.15</v>
      </c>
      <c r="M12" s="94">
        <f>Produção_tabwin!G82</f>
        <v>0</v>
      </c>
    </row>
    <row r="13" spans="1:13" ht="29.25" customHeight="1">
      <c r="A13" s="122" t="s">
        <v>100</v>
      </c>
      <c r="B13" s="122" t="s">
        <v>15</v>
      </c>
      <c r="C13" s="89"/>
      <c r="D13" s="99"/>
      <c r="E13" s="99"/>
      <c r="F13" s="100"/>
      <c r="G13" s="92" t="s">
        <v>95</v>
      </c>
      <c r="H13" s="123">
        <f>Teto!G33</f>
        <v>28723.01</v>
      </c>
      <c r="I13" s="94">
        <f>Produção_tabwin!D78</f>
        <v>0</v>
      </c>
      <c r="J13" s="89"/>
      <c r="K13" s="124">
        <f t="shared" si="0"/>
        <v>28723.01</v>
      </c>
      <c r="M13" s="94">
        <f>Produção_tabwin!G78</f>
        <v>0</v>
      </c>
    </row>
    <row r="14" spans="1:13" ht="29.25" customHeight="1">
      <c r="A14" s="122" t="s">
        <v>98</v>
      </c>
      <c r="B14" s="122" t="s">
        <v>18</v>
      </c>
      <c r="C14" s="89"/>
      <c r="D14" s="99"/>
      <c r="E14" s="99"/>
      <c r="F14" s="100"/>
      <c r="G14" s="92" t="s">
        <v>95</v>
      </c>
      <c r="H14" s="123">
        <f>Teto!G34</f>
        <v>79182.929999999993</v>
      </c>
      <c r="I14" s="94">
        <f>Produção_tabwin!D75</f>
        <v>23280</v>
      </c>
      <c r="J14" s="89"/>
      <c r="K14" s="124">
        <f t="shared" si="0"/>
        <v>55902.929999999993</v>
      </c>
      <c r="M14" s="94">
        <f>Produção_tabwin!G75</f>
        <v>45992.46</v>
      </c>
    </row>
    <row r="15" spans="1:13" ht="29.25" customHeight="1">
      <c r="A15" s="122" t="s">
        <v>102</v>
      </c>
      <c r="B15" s="122" t="s">
        <v>19</v>
      </c>
      <c r="C15" s="89"/>
      <c r="D15" s="99"/>
      <c r="E15" s="99"/>
      <c r="F15" s="100"/>
      <c r="G15" s="92" t="s">
        <v>95</v>
      </c>
      <c r="H15" s="123">
        <f>Teto!G35</f>
        <v>46450.53</v>
      </c>
      <c r="I15" s="94">
        <f>Produção_tabwin!D77</f>
        <v>21685.38</v>
      </c>
      <c r="J15" s="89"/>
      <c r="K15" s="124">
        <f t="shared" si="0"/>
        <v>24765.149999999998</v>
      </c>
      <c r="M15" s="94">
        <f>Produção_tabwin!G77</f>
        <v>35684.879999999997</v>
      </c>
    </row>
    <row r="16" spans="1:13" ht="29.25" customHeight="1">
      <c r="A16" s="122" t="s">
        <v>107</v>
      </c>
      <c r="B16" s="125" t="s">
        <v>23</v>
      </c>
      <c r="C16" s="89"/>
      <c r="D16" s="99"/>
      <c r="E16" s="99"/>
      <c r="F16" s="100"/>
      <c r="G16" s="92" t="s">
        <v>99</v>
      </c>
      <c r="H16" s="123">
        <f>Teto!G36</f>
        <v>48706.48</v>
      </c>
      <c r="I16" s="94">
        <f>Produção_tabwin!D80</f>
        <v>26595.94</v>
      </c>
      <c r="J16" s="89"/>
      <c r="K16" s="124">
        <f t="shared" si="0"/>
        <v>22110.540000000005</v>
      </c>
      <c r="M16" s="94">
        <f>Produção_tabwin!G80</f>
        <v>36581.06</v>
      </c>
    </row>
    <row r="17" spans="1:13" ht="29.25" customHeight="1">
      <c r="A17" s="122" t="s">
        <v>105</v>
      </c>
      <c r="B17" s="125" t="s">
        <v>20</v>
      </c>
      <c r="C17" s="89"/>
      <c r="D17" s="99"/>
      <c r="E17" s="99"/>
      <c r="F17" s="100"/>
      <c r="G17" s="92" t="s">
        <v>99</v>
      </c>
      <c r="H17" s="126">
        <f>Teto!G37</f>
        <v>0</v>
      </c>
      <c r="I17" s="123">
        <f>Produção_tabwin!D88</f>
        <v>10950.51</v>
      </c>
      <c r="J17" s="89"/>
      <c r="K17" s="124">
        <f t="shared" si="0"/>
        <v>-10950.51</v>
      </c>
      <c r="M17" s="94">
        <f>Produção_tabwin!G88</f>
        <v>0</v>
      </c>
    </row>
    <row r="18" spans="1:13" ht="29.25" customHeight="1">
      <c r="A18" s="82"/>
      <c r="B18" s="82" t="s">
        <v>9</v>
      </c>
      <c r="C18" s="83"/>
      <c r="D18" s="84">
        <f>SUM(D11:D16)</f>
        <v>0</v>
      </c>
      <c r="E18" s="84">
        <f>SUM(E11:E16)</f>
        <v>0</v>
      </c>
      <c r="F18" s="84">
        <f>SUM(F11:F16)</f>
        <v>0</v>
      </c>
      <c r="G18" s="85"/>
      <c r="H18" s="105">
        <f>SUM(H11:H17)</f>
        <v>348476.95999999996</v>
      </c>
      <c r="I18" s="105">
        <f>SUM(I11:I17)</f>
        <v>148527.06</v>
      </c>
      <c r="J18" s="83"/>
      <c r="K18" s="105">
        <f>SUM(K11:K17)</f>
        <v>199949.89999999997</v>
      </c>
      <c r="M18" s="335">
        <f>SUM(M11:M17)</f>
        <v>235917.72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9" t="s">
        <v>110</v>
      </c>
      <c r="I20" s="110"/>
      <c r="J20" s="111"/>
      <c r="K20" s="112">
        <f>K12+K16</f>
        <v>28171.690000000002</v>
      </c>
    </row>
    <row r="21" spans="1:13" ht="10.5" customHeight="1">
      <c r="B21" s="1"/>
      <c r="C21" s="1"/>
      <c r="D21" s="2"/>
      <c r="E21" s="2"/>
      <c r="F21" s="1"/>
      <c r="G21" s="1"/>
      <c r="H21" s="113"/>
      <c r="I21" s="113"/>
      <c r="J21" s="113"/>
      <c r="K21" s="114"/>
    </row>
    <row r="22" spans="1:13" ht="17.25" customHeight="1">
      <c r="B22" s="1"/>
      <c r="C22" s="1"/>
      <c r="D22" s="2"/>
      <c r="E22" s="2"/>
      <c r="F22" s="1"/>
      <c r="G22" s="1"/>
      <c r="H22" s="109" t="s">
        <v>111</v>
      </c>
      <c r="I22" s="111"/>
      <c r="J22" s="111"/>
      <c r="K22" s="105">
        <f>K11+K12+K14+K15</f>
        <v>160066.85999999999</v>
      </c>
    </row>
    <row r="23" spans="1:13" ht="29.25" customHeight="1">
      <c r="B23" s="1"/>
      <c r="C23" s="1"/>
      <c r="D23" s="2"/>
      <c r="E23" s="2"/>
      <c r="F23" s="1"/>
      <c r="G23" s="1"/>
      <c r="H23" s="1"/>
      <c r="I23" s="1"/>
      <c r="J23" s="1"/>
      <c r="K23" s="81"/>
    </row>
    <row r="24" spans="1:13" ht="17.25" customHeight="1">
      <c r="B24" s="1"/>
      <c r="C24" s="1"/>
      <c r="D24" s="2"/>
      <c r="E24" s="2"/>
      <c r="F24" s="1"/>
      <c r="G24" s="1"/>
      <c r="H24" s="109" t="s">
        <v>112</v>
      </c>
      <c r="I24" s="111"/>
      <c r="J24" s="111"/>
      <c r="K24" s="105">
        <v>0</v>
      </c>
    </row>
    <row r="25" spans="1:13" ht="29.25" customHeight="1">
      <c r="B25" s="116"/>
      <c r="C25" s="116"/>
      <c r="D25" s="117"/>
      <c r="E25" s="117"/>
      <c r="F25" s="116"/>
      <c r="G25" s="116"/>
      <c r="H25" s="117"/>
      <c r="I25" s="117"/>
      <c r="J25" s="117"/>
      <c r="K25" s="118"/>
    </row>
    <row r="26" spans="1:13" ht="20.25" customHeight="1">
      <c r="B26" s="116"/>
      <c r="C26" s="116"/>
      <c r="D26" s="117"/>
      <c r="E26" s="117"/>
      <c r="F26" s="116"/>
      <c r="G26" s="116"/>
      <c r="H26" s="109" t="s">
        <v>113</v>
      </c>
      <c r="I26" s="96"/>
      <c r="J26" s="96"/>
      <c r="K26" s="119">
        <v>0</v>
      </c>
    </row>
    <row r="27" spans="1:13" ht="29.25" customHeight="1">
      <c r="B27" s="116"/>
      <c r="C27" s="116"/>
      <c r="D27" s="117"/>
      <c r="E27" s="117"/>
      <c r="F27" s="116"/>
      <c r="G27" s="116"/>
      <c r="H27" s="117"/>
      <c r="I27" s="117"/>
      <c r="J27" s="117"/>
      <c r="K27" s="118"/>
    </row>
    <row r="28" spans="1:13" ht="19.5" customHeight="1">
      <c r="C28" s="116"/>
      <c r="D28" s="117"/>
      <c r="E28" s="117"/>
      <c r="F28" s="116"/>
      <c r="G28" s="116"/>
      <c r="H28" s="109" t="s">
        <v>114</v>
      </c>
      <c r="I28" s="111"/>
      <c r="J28" s="111"/>
      <c r="K28" s="105">
        <f>K20+K24</f>
        <v>28171.690000000002</v>
      </c>
    </row>
    <row r="29" spans="1:13" ht="19.5" customHeight="1">
      <c r="H29" s="116"/>
      <c r="I29" s="116"/>
      <c r="J29" s="116"/>
      <c r="K29" s="120"/>
    </row>
    <row r="30" spans="1:13" ht="19.5" customHeight="1">
      <c r="H30" s="109" t="s">
        <v>115</v>
      </c>
      <c r="I30" s="96"/>
      <c r="J30" s="96"/>
      <c r="K30" s="119">
        <f>K22+K26</f>
        <v>160066.85999999999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25" zoomScale="70" zoomScaleNormal="70" workbookViewId="0">
      <selection activeCell="G33" sqref="G33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7" t="s">
        <v>118</v>
      </c>
      <c r="B1" s="128"/>
      <c r="C1" s="128"/>
      <c r="D1" s="128"/>
      <c r="E1" s="128"/>
      <c r="F1" s="128"/>
      <c r="G1" s="129"/>
    </row>
    <row r="2" spans="1:13" ht="19.5" customHeight="1">
      <c r="A2" s="130" t="s">
        <v>119</v>
      </c>
      <c r="G2" s="131"/>
    </row>
    <row r="3" spans="1:13" ht="19.5" customHeight="1">
      <c r="A3" s="130" t="s">
        <v>120</v>
      </c>
      <c r="G3" s="131"/>
    </row>
    <row r="4" spans="1:13" ht="19.5" customHeight="1">
      <c r="A4" s="130" t="s">
        <v>121</v>
      </c>
      <c r="G4" s="131"/>
    </row>
    <row r="5" spans="1:13" ht="19.5" customHeight="1">
      <c r="A5" s="132" t="s">
        <v>122</v>
      </c>
      <c r="B5" s="133"/>
      <c r="C5" s="133"/>
      <c r="D5" s="133"/>
      <c r="E5" s="133"/>
      <c r="F5" s="133"/>
      <c r="G5" s="134"/>
    </row>
    <row r="6" spans="1:13" ht="19.5" customHeight="1">
      <c r="A6" s="135"/>
      <c r="B6" s="136"/>
      <c r="C6" s="136"/>
      <c r="D6" s="136"/>
      <c r="E6" s="136"/>
      <c r="F6" s="136"/>
      <c r="G6" s="137"/>
    </row>
    <row r="7" spans="1:13" ht="98.25" customHeight="1">
      <c r="A7" s="365" t="s">
        <v>229</v>
      </c>
      <c r="B7" s="365"/>
      <c r="C7" s="365"/>
      <c r="D7" s="365"/>
      <c r="E7" s="365"/>
      <c r="F7" s="133"/>
      <c r="G7" s="134"/>
    </row>
    <row r="9" spans="1:13" ht="39" customHeight="1">
      <c r="A9" s="366" t="s">
        <v>116</v>
      </c>
      <c r="B9" s="366" t="s">
        <v>5</v>
      </c>
      <c r="C9" s="367" t="s">
        <v>83</v>
      </c>
      <c r="D9" s="368" t="s">
        <v>84</v>
      </c>
      <c r="E9" s="368"/>
      <c r="F9" s="141"/>
      <c r="G9" s="369" t="s">
        <v>123</v>
      </c>
      <c r="H9" s="142"/>
      <c r="I9" s="369" t="s">
        <v>87</v>
      </c>
      <c r="J9" s="142"/>
      <c r="K9" s="369" t="s">
        <v>124</v>
      </c>
      <c r="L9" s="142"/>
      <c r="M9" s="364" t="s">
        <v>125</v>
      </c>
    </row>
    <row r="10" spans="1:13" ht="39" customHeight="1">
      <c r="A10" s="366"/>
      <c r="B10" s="366"/>
      <c r="C10" s="367"/>
      <c r="D10" s="140" t="s">
        <v>91</v>
      </c>
      <c r="E10" s="138" t="s">
        <v>126</v>
      </c>
      <c r="F10" s="141"/>
      <c r="G10" s="369"/>
      <c r="H10" s="142"/>
      <c r="I10" s="369"/>
      <c r="J10" s="142"/>
      <c r="K10" s="369"/>
      <c r="L10" s="142"/>
      <c r="M10" s="364"/>
    </row>
    <row r="11" spans="1:13" ht="39.75" customHeight="1">
      <c r="A11" s="143" t="s">
        <v>94</v>
      </c>
      <c r="B11" s="144" t="s">
        <v>10</v>
      </c>
      <c r="C11" s="145" t="s">
        <v>95</v>
      </c>
      <c r="D11" s="146">
        <f>Teto!G9+Teto!G31</f>
        <v>208560.14</v>
      </c>
      <c r="E11" s="147">
        <f>Cirurgias_de_Neuro!K11-Cirurgias_de_Neuro!M11+Neuro_Endo_!I11</f>
        <v>126474.12</v>
      </c>
      <c r="F11" s="142"/>
      <c r="G11" s="147">
        <f t="shared" ref="G11:G19" si="0">D11-E11</f>
        <v>82086.020000000019</v>
      </c>
      <c r="H11" s="142"/>
      <c r="I11" s="147">
        <f>Cirurgias_de_Neuro!P11</f>
        <v>126100.63</v>
      </c>
      <c r="J11" s="142"/>
      <c r="K11" s="147">
        <f t="shared" ref="K11:K19" si="1">I11+E11</f>
        <v>252574.75</v>
      </c>
      <c r="L11" s="142"/>
      <c r="M11" s="148">
        <f t="shared" ref="M11:M19" si="2">D11-K11</f>
        <v>-44014.609999999986</v>
      </c>
    </row>
    <row r="12" spans="1:13" ht="39.75" customHeight="1">
      <c r="A12" s="143" t="s">
        <v>101</v>
      </c>
      <c r="B12" s="149" t="s">
        <v>21</v>
      </c>
      <c r="C12" s="145" t="s">
        <v>95</v>
      </c>
      <c r="D12" s="146">
        <f>Teto!G20</f>
        <v>70543.11</v>
      </c>
      <c r="E12" s="147">
        <f>Cirurgias_de_Neuro!K18-Cirurgias_de_Neuro!M18</f>
        <v>8297.0499999999993</v>
      </c>
      <c r="F12" s="142"/>
      <c r="G12" s="147">
        <f t="shared" si="0"/>
        <v>62246.06</v>
      </c>
      <c r="H12" s="142"/>
      <c r="I12" s="147">
        <f>Cirurgias_de_Neuro!P18</f>
        <v>61691.43</v>
      </c>
      <c r="J12" s="142"/>
      <c r="K12" s="147">
        <f t="shared" si="1"/>
        <v>69988.479999999996</v>
      </c>
      <c r="L12" s="142"/>
      <c r="M12" s="148">
        <f t="shared" si="2"/>
        <v>554.63000000000466</v>
      </c>
    </row>
    <row r="13" spans="1:13" ht="39.75" customHeight="1">
      <c r="A13" s="143" t="s">
        <v>96</v>
      </c>
      <c r="B13" s="149" t="s">
        <v>12</v>
      </c>
      <c r="C13" s="145" t="s">
        <v>95</v>
      </c>
      <c r="D13" s="146">
        <f>Teto!G11</f>
        <v>200833.85</v>
      </c>
      <c r="E13" s="147">
        <f>Cirurgias_de_Neuro!K12-Cirurgias_de_Neuro!M12</f>
        <v>-3083.7300000000032</v>
      </c>
      <c r="F13" s="142"/>
      <c r="G13" s="147">
        <f t="shared" si="0"/>
        <v>203917.58000000002</v>
      </c>
      <c r="H13" s="142"/>
      <c r="I13" s="147">
        <f>Cirurgias_de_Neuro!P12</f>
        <v>181835.15999999997</v>
      </c>
      <c r="J13" s="142"/>
      <c r="K13" s="147">
        <f t="shared" si="1"/>
        <v>178751.42999999996</v>
      </c>
      <c r="L13" s="142"/>
      <c r="M13" s="148">
        <f t="shared" si="2"/>
        <v>22082.420000000042</v>
      </c>
    </row>
    <row r="14" spans="1:13" ht="39.75" customHeight="1">
      <c r="A14" s="143" t="s">
        <v>97</v>
      </c>
      <c r="B14" s="149" t="s">
        <v>13</v>
      </c>
      <c r="C14" s="145" t="s">
        <v>95</v>
      </c>
      <c r="D14" s="146">
        <f>Teto!G12</f>
        <v>14249.29</v>
      </c>
      <c r="E14" s="147">
        <f>Cirurgias_de_Neuro!K13-Cirurgias_de_Neuro!M13</f>
        <v>7133.03</v>
      </c>
      <c r="F14" s="142"/>
      <c r="G14" s="147">
        <f t="shared" si="0"/>
        <v>7116.2600000000011</v>
      </c>
      <c r="H14" s="142"/>
      <c r="I14" s="147">
        <f>Cirurgias_de_Neuro!P13</f>
        <v>3032.36</v>
      </c>
      <c r="J14" s="142"/>
      <c r="K14" s="147">
        <f t="shared" si="1"/>
        <v>10165.39</v>
      </c>
      <c r="L14" s="142"/>
      <c r="M14" s="148">
        <f t="shared" si="2"/>
        <v>4083.9000000000015</v>
      </c>
    </row>
    <row r="15" spans="1:13" ht="39.75" customHeight="1">
      <c r="A15" s="143" t="s">
        <v>98</v>
      </c>
      <c r="B15" s="149" t="s">
        <v>14</v>
      </c>
      <c r="C15" s="145" t="s">
        <v>99</v>
      </c>
      <c r="D15" s="146">
        <f>Teto!G13+Teto!G32</f>
        <v>150074.32</v>
      </c>
      <c r="E15" s="147">
        <f>Cirurgias_de_Neuro!K14-Cirurgias_de_Neuro!M14+Neuro_Endo_!I12</f>
        <v>173367.83000000002</v>
      </c>
      <c r="F15" s="142"/>
      <c r="G15" s="147">
        <f t="shared" si="0"/>
        <v>-23293.510000000009</v>
      </c>
      <c r="H15" s="142"/>
      <c r="I15" s="147">
        <f>Cirurgias_de_Neuro!P14</f>
        <v>18107.93</v>
      </c>
      <c r="J15" s="142"/>
      <c r="K15" s="147">
        <f t="shared" si="1"/>
        <v>191475.76</v>
      </c>
      <c r="L15" s="142"/>
      <c r="M15" s="148">
        <f t="shared" si="2"/>
        <v>-41401.440000000002</v>
      </c>
    </row>
    <row r="16" spans="1:13" ht="39.75" customHeight="1">
      <c r="A16" s="143" t="s">
        <v>100</v>
      </c>
      <c r="B16" s="149" t="s">
        <v>15</v>
      </c>
      <c r="C16" s="145" t="s">
        <v>95</v>
      </c>
      <c r="D16" s="146">
        <f>Teto!G14+Teto!G33</f>
        <v>125673.09999999999</v>
      </c>
      <c r="E16" s="147">
        <f>Cirurgias_de_Neuro!K15-Cirurgias_de_Neuro!M15+Neuro_Endo_!I13</f>
        <v>77300.2</v>
      </c>
      <c r="F16" s="142"/>
      <c r="G16" s="147">
        <f t="shared" si="0"/>
        <v>48372.899999999994</v>
      </c>
      <c r="H16" s="142"/>
      <c r="I16" s="147">
        <f>Cirurgias_de_Neuro!P15</f>
        <v>60065</v>
      </c>
      <c r="J16" s="142"/>
      <c r="K16" s="147">
        <f t="shared" si="1"/>
        <v>137365.20000000001</v>
      </c>
      <c r="L16" s="142"/>
      <c r="M16" s="148">
        <f t="shared" si="2"/>
        <v>-11692.10000000002</v>
      </c>
    </row>
    <row r="17" spans="1:13" ht="39.75" customHeight="1">
      <c r="A17" s="143" t="s">
        <v>98</v>
      </c>
      <c r="B17" s="149" t="s">
        <v>16</v>
      </c>
      <c r="C17" s="145" t="s">
        <v>95</v>
      </c>
      <c r="D17" s="146">
        <f>Teto!G15</f>
        <v>155976.26999999999</v>
      </c>
      <c r="E17" s="147">
        <f>Cirurgias_de_Neuro!K16-Cirurgias_de_Neuro!M16</f>
        <v>52248.619999999995</v>
      </c>
      <c r="F17" s="142"/>
      <c r="G17" s="147">
        <f t="shared" si="0"/>
        <v>103727.65</v>
      </c>
      <c r="H17" s="142"/>
      <c r="I17" s="147">
        <f>Cirurgias_de_Neuro!P16</f>
        <v>16600.05</v>
      </c>
      <c r="J17" s="142"/>
      <c r="K17" s="147">
        <f t="shared" si="1"/>
        <v>68848.67</v>
      </c>
      <c r="L17" s="142"/>
      <c r="M17" s="148">
        <f t="shared" si="2"/>
        <v>87127.599999999991</v>
      </c>
    </row>
    <row r="18" spans="1:13" ht="39.75" customHeight="1">
      <c r="A18" s="143" t="s">
        <v>98</v>
      </c>
      <c r="B18" s="149" t="s">
        <v>18</v>
      </c>
      <c r="C18" s="145" t="s">
        <v>95</v>
      </c>
      <c r="D18" s="146">
        <f>Teto!G17+Teto!G34</f>
        <v>180719.5</v>
      </c>
      <c r="E18" s="147">
        <f>Cirurgias_de_Neuro!K17-Cirurgias_de_Neuro!M17+Neuro_Endo_!I14</f>
        <v>133506.63</v>
      </c>
      <c r="F18" s="142"/>
      <c r="G18" s="147">
        <f t="shared" si="0"/>
        <v>47212.869999999995</v>
      </c>
      <c r="H18" s="142"/>
      <c r="I18" s="147">
        <f>Cirurgias_de_Neuro!P17</f>
        <v>53903.22</v>
      </c>
      <c r="J18" s="142"/>
      <c r="K18" s="147">
        <f t="shared" si="1"/>
        <v>187409.85</v>
      </c>
      <c r="L18" s="142"/>
      <c r="M18" s="148">
        <f t="shared" si="2"/>
        <v>-6690.3500000000058</v>
      </c>
    </row>
    <row r="19" spans="1:13" ht="39.75" customHeight="1">
      <c r="A19" s="143" t="s">
        <v>102</v>
      </c>
      <c r="B19" s="149" t="s">
        <v>19</v>
      </c>
      <c r="C19" s="145" t="s">
        <v>95</v>
      </c>
      <c r="D19" s="146">
        <f>Teto!G18+Teto!G35</f>
        <v>104182.23</v>
      </c>
      <c r="E19" s="147">
        <f>Cirurgias_de_Neuro!K19-Cirurgias_de_Neuro!M19+Neuro_Endo_!I15</f>
        <v>86415.25</v>
      </c>
      <c r="F19" s="142"/>
      <c r="G19" s="147">
        <f t="shared" si="0"/>
        <v>17766.979999999996</v>
      </c>
      <c r="H19" s="142"/>
      <c r="I19" s="147">
        <f>Cirurgias_de_Neuro!P19</f>
        <v>49290.31</v>
      </c>
      <c r="J19" s="142"/>
      <c r="K19" s="147">
        <f t="shared" si="1"/>
        <v>135705.56</v>
      </c>
      <c r="L19" s="142"/>
      <c r="M19" s="150">
        <f t="shared" si="2"/>
        <v>-31523.33</v>
      </c>
    </row>
    <row r="20" spans="1:13" ht="39.75" customHeight="1">
      <c r="A20" s="142"/>
      <c r="B20" s="138" t="s">
        <v>9</v>
      </c>
      <c r="C20" s="139" t="s">
        <v>127</v>
      </c>
      <c r="D20" s="151">
        <f>SUM(D11:D19)</f>
        <v>1210811.81</v>
      </c>
      <c r="E20" s="151">
        <f>SUM(E11:E19)</f>
        <v>661659</v>
      </c>
      <c r="F20" s="142"/>
      <c r="G20" s="151">
        <f>SUM(G11:G19)</f>
        <v>549152.81000000006</v>
      </c>
      <c r="H20" s="142"/>
      <c r="I20" s="151">
        <f>SUM(I11:I19)</f>
        <v>570626.08999999985</v>
      </c>
      <c r="J20" s="142"/>
      <c r="K20" s="151">
        <f>SUM(K11:K19)</f>
        <v>1232285.0900000001</v>
      </c>
      <c r="L20" s="142"/>
      <c r="M20" s="152">
        <f>SUM(M11:M19)</f>
        <v>-21473.27999999997</v>
      </c>
    </row>
    <row r="21" spans="1:13" ht="16.5" customHeight="1">
      <c r="B21" s="153"/>
      <c r="C21" s="153"/>
      <c r="D21" s="154"/>
      <c r="E21" s="154"/>
      <c r="F21" s="116"/>
      <c r="G21" s="154"/>
    </row>
    <row r="22" spans="1:13" ht="33" customHeight="1">
      <c r="B22" s="153"/>
      <c r="C22" s="153"/>
      <c r="D22" s="368" t="s">
        <v>110</v>
      </c>
      <c r="E22" s="368"/>
      <c r="F22" s="368"/>
      <c r="G22" s="151">
        <f>G18</f>
        <v>47212.869999999995</v>
      </c>
    </row>
    <row r="23" spans="1:13" ht="31.5" customHeight="1">
      <c r="B23" s="153"/>
      <c r="C23" s="153"/>
      <c r="D23" s="368" t="s">
        <v>128</v>
      </c>
      <c r="E23" s="368"/>
      <c r="F23" s="368"/>
      <c r="G23" s="151">
        <f>G11+G12+G13+G14+G15+G16+G17+G19</f>
        <v>501939.94000000006</v>
      </c>
    </row>
    <row r="24" spans="1:13" ht="29.25" customHeight="1">
      <c r="B24" s="153"/>
      <c r="C24" s="153"/>
      <c r="D24" s="154"/>
      <c r="E24" s="154"/>
      <c r="F24" s="116"/>
      <c r="G24" s="154"/>
    </row>
    <row r="25" spans="1:13" ht="29.25" customHeight="1">
      <c r="A25" s="366" t="s">
        <v>116</v>
      </c>
      <c r="B25" s="366" t="s">
        <v>5</v>
      </c>
      <c r="C25" s="370" t="s">
        <v>83</v>
      </c>
      <c r="D25" s="368" t="s">
        <v>84</v>
      </c>
      <c r="E25" s="368"/>
      <c r="F25" s="141"/>
      <c r="G25" s="369" t="s">
        <v>86</v>
      </c>
      <c r="I25" s="369" t="s">
        <v>87</v>
      </c>
      <c r="K25" s="369" t="s">
        <v>124</v>
      </c>
      <c r="M25" s="364" t="s">
        <v>125</v>
      </c>
    </row>
    <row r="26" spans="1:13" ht="29.25" customHeight="1">
      <c r="A26" s="366"/>
      <c r="B26" s="366"/>
      <c r="C26" s="370"/>
      <c r="D26" s="140" t="s">
        <v>91</v>
      </c>
      <c r="E26" s="138" t="s">
        <v>92</v>
      </c>
      <c r="F26" s="141"/>
      <c r="G26" s="369"/>
      <c r="I26" s="369"/>
      <c r="K26" s="369"/>
      <c r="M26" s="364"/>
    </row>
    <row r="27" spans="1:13" ht="39.75" customHeight="1">
      <c r="A27" s="143" t="s">
        <v>103</v>
      </c>
      <c r="B27" s="149" t="s">
        <v>17</v>
      </c>
      <c r="C27" s="145" t="s">
        <v>99</v>
      </c>
      <c r="D27" s="146">
        <f>Teto!G16</f>
        <v>170903.73</v>
      </c>
      <c r="E27" s="147">
        <f>Cirurgias_de_Neuro!K20-Cirurgias_de_Neuro!M20</f>
        <v>31164.7</v>
      </c>
      <c r="F27" s="142"/>
      <c r="G27" s="147">
        <f t="shared" ref="G27:G33" si="3">D27-E27</f>
        <v>139739.03</v>
      </c>
      <c r="I27" s="147">
        <f>Produção_tabwin!G106</f>
        <v>131418.54</v>
      </c>
      <c r="K27" s="147">
        <f t="shared" ref="K27:K33" si="4">I27+E27</f>
        <v>162583.24000000002</v>
      </c>
      <c r="M27" s="148">
        <f t="shared" ref="M27:M33" si="5">D27-K27</f>
        <v>8320.4899999999907</v>
      </c>
    </row>
    <row r="28" spans="1:13" ht="39.75" customHeight="1">
      <c r="A28" s="143" t="s">
        <v>105</v>
      </c>
      <c r="B28" s="149" t="s">
        <v>20</v>
      </c>
      <c r="C28" s="145" t="s">
        <v>99</v>
      </c>
      <c r="D28" s="146">
        <f>Teto!G19</f>
        <v>235650.07</v>
      </c>
      <c r="E28" s="147">
        <f>Cirurgias_de_Neuro!K22-Cirurgias_de_Neuro!M22</f>
        <v>135366.15</v>
      </c>
      <c r="F28" s="142"/>
      <c r="G28" s="147">
        <f t="shared" si="3"/>
        <v>100283.92000000001</v>
      </c>
      <c r="I28" s="147">
        <f>Produção_tabwin!G108</f>
        <v>116152.33</v>
      </c>
      <c r="K28" s="147">
        <f t="shared" si="4"/>
        <v>251518.47999999998</v>
      </c>
      <c r="M28" s="148">
        <f t="shared" si="5"/>
        <v>-15868.409999999974</v>
      </c>
    </row>
    <row r="29" spans="1:13" ht="39.75" customHeight="1">
      <c r="A29" s="143" t="s">
        <v>104</v>
      </c>
      <c r="B29" s="149" t="s">
        <v>11</v>
      </c>
      <c r="C29" s="145" t="s">
        <v>99</v>
      </c>
      <c r="D29" s="146">
        <f>Teto!G10</f>
        <v>72088.73</v>
      </c>
      <c r="E29" s="147">
        <f>Cirurgias_de_Neuro!K21-Cirurgias_de_Neuro!M21</f>
        <v>36271.129999999997</v>
      </c>
      <c r="F29" s="142"/>
      <c r="G29" s="147">
        <f t="shared" si="3"/>
        <v>35817.599999999999</v>
      </c>
      <c r="I29" s="147">
        <f>Produção_tabwin!G104</f>
        <v>70998.31</v>
      </c>
      <c r="K29" s="147">
        <f t="shared" si="4"/>
        <v>107269.44</v>
      </c>
      <c r="M29" s="148">
        <f t="shared" si="5"/>
        <v>-35180.710000000006</v>
      </c>
    </row>
    <row r="30" spans="1:13" ht="39.75" customHeight="1">
      <c r="A30" s="143" t="s">
        <v>106</v>
      </c>
      <c r="B30" s="149" t="s">
        <v>22</v>
      </c>
      <c r="C30" s="145" t="s">
        <v>99</v>
      </c>
      <c r="D30" s="146">
        <f>Teto!G21</f>
        <v>91434.04</v>
      </c>
      <c r="E30" s="147">
        <f>Cirurgias_de_Neuro!K23-Cirurgias_de_Neuro!M23</f>
        <v>47968.39</v>
      </c>
      <c r="F30" s="142"/>
      <c r="G30" s="147">
        <f t="shared" si="3"/>
        <v>43465.649999999994</v>
      </c>
      <c r="I30" s="147">
        <f>Produção_tabwin!G96</f>
        <v>21245.29</v>
      </c>
      <c r="K30" s="147">
        <f t="shared" si="4"/>
        <v>69213.679999999993</v>
      </c>
      <c r="M30" s="148">
        <f t="shared" si="5"/>
        <v>22220.36</v>
      </c>
    </row>
    <row r="31" spans="1:13" ht="39.75" customHeight="1">
      <c r="A31" s="143" t="s">
        <v>107</v>
      </c>
      <c r="B31" s="149" t="s">
        <v>23</v>
      </c>
      <c r="C31" s="145" t="s">
        <v>99</v>
      </c>
      <c r="D31" s="146">
        <f>Teto!G22+Teto!G36</f>
        <v>204769.12000000002</v>
      </c>
      <c r="E31" s="147">
        <f>Cirurgias_de_Neuro!K24-Cirurgias_de_Neuro!M24+Neuro_Endo_!I16</f>
        <v>31892.26</v>
      </c>
      <c r="F31" s="142"/>
      <c r="G31" s="147">
        <f t="shared" si="3"/>
        <v>172876.86000000002</v>
      </c>
      <c r="I31" s="147">
        <f>Produção_tabwin!G100</f>
        <v>180319.91</v>
      </c>
      <c r="K31" s="147">
        <f t="shared" si="4"/>
        <v>212212.17</v>
      </c>
      <c r="M31" s="148">
        <f t="shared" si="5"/>
        <v>-7443.0499999999884</v>
      </c>
    </row>
    <row r="32" spans="1:13" ht="39.75" customHeight="1">
      <c r="A32" s="143" t="s">
        <v>108</v>
      </c>
      <c r="B32" s="149" t="s">
        <v>25</v>
      </c>
      <c r="C32" s="145" t="s">
        <v>99</v>
      </c>
      <c r="D32" s="146">
        <f>Teto!G24</f>
        <v>24181.38</v>
      </c>
      <c r="E32" s="147">
        <f>Cirurgias_de_Neuro!K25-Cirurgias_de_Neuro!M25</f>
        <v>18513.59</v>
      </c>
      <c r="F32" s="142"/>
      <c r="G32" s="147">
        <f t="shared" si="3"/>
        <v>5667.7900000000009</v>
      </c>
      <c r="I32" s="147">
        <f>Produção_tabwin!G101</f>
        <v>24818.78</v>
      </c>
      <c r="K32" s="147">
        <f t="shared" si="4"/>
        <v>43332.369999999995</v>
      </c>
      <c r="M32" s="148">
        <f t="shared" si="5"/>
        <v>-19150.989999999994</v>
      </c>
    </row>
    <row r="33" spans="1:13" ht="39.75" customHeight="1">
      <c r="A33" s="143" t="s">
        <v>109</v>
      </c>
      <c r="B33" s="149" t="s">
        <v>24</v>
      </c>
      <c r="C33" s="145" t="s">
        <v>99</v>
      </c>
      <c r="D33" s="146">
        <f>Teto!G23</f>
        <v>41115.449999999997</v>
      </c>
      <c r="E33" s="147">
        <f>Cirurgias_de_Neuro!K26-Cirurgias_de_Neuro!M26</f>
        <v>10012.6</v>
      </c>
      <c r="F33" s="142"/>
      <c r="G33" s="147">
        <f t="shared" si="3"/>
        <v>31102.85</v>
      </c>
      <c r="I33" s="147">
        <f>Produção_tabwin!G103</f>
        <v>22545.18</v>
      </c>
      <c r="K33" s="147">
        <f t="shared" si="4"/>
        <v>32557.78</v>
      </c>
      <c r="M33" s="148">
        <f t="shared" si="5"/>
        <v>8557.6699999999983</v>
      </c>
    </row>
    <row r="34" spans="1:13" ht="39.75" customHeight="1">
      <c r="A34" s="38"/>
      <c r="B34" s="138" t="s">
        <v>9</v>
      </c>
      <c r="C34" s="139" t="s">
        <v>129</v>
      </c>
      <c r="D34" s="151">
        <f>SUM(D27:D33)</f>
        <v>840142.52</v>
      </c>
      <c r="E34" s="151">
        <f>SUM(E27:E33)</f>
        <v>311188.82</v>
      </c>
      <c r="F34" s="141"/>
      <c r="G34" s="151">
        <f>SUM(G27:G33)</f>
        <v>528953.69999999995</v>
      </c>
      <c r="I34" s="151">
        <f>SUM(I27:I33)</f>
        <v>567498.34000000008</v>
      </c>
      <c r="K34" s="151">
        <f>SUM(K27:K33)</f>
        <v>878687.16</v>
      </c>
      <c r="M34" s="152">
        <f>SUM(M27:M33)</f>
        <v>-38544.63999999997</v>
      </c>
    </row>
    <row r="35" spans="1:13" ht="14.25" customHeight="1">
      <c r="A35" s="142"/>
      <c r="B35" s="142"/>
      <c r="C35" s="142"/>
      <c r="D35" s="142"/>
      <c r="E35" s="142"/>
      <c r="F35" s="142"/>
      <c r="G35" s="142"/>
    </row>
    <row r="36" spans="1:13" ht="35.25" customHeight="1">
      <c r="A36" s="142"/>
      <c r="B36" s="142"/>
      <c r="C36" s="142"/>
      <c r="D36" s="368" t="s">
        <v>112</v>
      </c>
      <c r="E36" s="368"/>
      <c r="F36" s="368"/>
      <c r="G36" s="151">
        <f>G31+G33</f>
        <v>203979.71000000002</v>
      </c>
      <c r="H36" s="15"/>
      <c r="M36" s="155"/>
    </row>
    <row r="37" spans="1:13" ht="39" customHeight="1">
      <c r="A37" s="142"/>
      <c r="B37" s="142"/>
      <c r="C37" s="142"/>
      <c r="D37" s="368" t="s">
        <v>130</v>
      </c>
      <c r="E37" s="368"/>
      <c r="F37" s="368"/>
      <c r="G37" s="151">
        <f>G27+G28+G29+G30+G32</f>
        <v>324973.98999999993</v>
      </c>
      <c r="H37" s="15"/>
    </row>
    <row r="38" spans="1:13" ht="9" customHeight="1">
      <c r="A38" s="142"/>
      <c r="B38" s="142"/>
      <c r="C38" s="142"/>
      <c r="D38" s="142"/>
      <c r="E38" s="142"/>
      <c r="F38" s="142"/>
      <c r="G38" s="142"/>
    </row>
    <row r="39" spans="1:13" ht="10.5" customHeight="1">
      <c r="A39" s="142"/>
      <c r="B39" s="142"/>
      <c r="C39" s="142"/>
      <c r="D39" s="142"/>
      <c r="E39" s="142"/>
      <c r="F39" s="142"/>
      <c r="G39" s="142"/>
    </row>
    <row r="40" spans="1:13" ht="39" customHeight="1">
      <c r="A40" s="142"/>
      <c r="B40" s="142"/>
      <c r="C40" s="142"/>
      <c r="D40" s="368" t="s">
        <v>114</v>
      </c>
      <c r="E40" s="368"/>
      <c r="F40" s="368"/>
      <c r="G40" s="151">
        <f>G36+G22</f>
        <v>251192.58000000002</v>
      </c>
    </row>
    <row r="41" spans="1:13" ht="35.25" customHeight="1">
      <c r="A41" s="142"/>
      <c r="B41" s="142"/>
      <c r="C41" s="142"/>
      <c r="D41" s="368" t="s">
        <v>131</v>
      </c>
      <c r="E41" s="368"/>
      <c r="F41" s="368"/>
      <c r="G41" s="151">
        <f>G37+G23</f>
        <v>826913.92999999993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59" t="s">
        <v>135</v>
      </c>
      <c r="B4" s="359"/>
      <c r="C4" s="359"/>
      <c r="D4" s="359"/>
      <c r="E4" s="359"/>
      <c r="F4" s="359"/>
      <c r="G4" s="359"/>
      <c r="H4" s="359"/>
      <c r="I4" s="359"/>
      <c r="J4" s="359"/>
    </row>
    <row r="5" spans="1:14" ht="7.5" customHeight="1"/>
    <row r="6" spans="1:14" ht="39" customHeight="1">
      <c r="B6" s="371" t="s">
        <v>5</v>
      </c>
      <c r="C6" s="372" t="s">
        <v>136</v>
      </c>
      <c r="D6" s="157"/>
      <c r="E6" s="372" t="s">
        <v>137</v>
      </c>
      <c r="F6" s="157"/>
      <c r="G6" s="372" t="s">
        <v>138</v>
      </c>
      <c r="H6" s="157"/>
      <c r="I6" s="372" t="s">
        <v>86</v>
      </c>
    </row>
    <row r="7" spans="1:14" ht="39" customHeight="1">
      <c r="B7" s="371"/>
      <c r="C7" s="372"/>
      <c r="D7" s="157"/>
      <c r="E7" s="372"/>
      <c r="F7" s="157"/>
      <c r="G7" s="372"/>
      <c r="H7" s="157"/>
      <c r="I7" s="372"/>
    </row>
    <row r="8" spans="1:14" ht="30" customHeight="1">
      <c r="B8" s="144" t="s">
        <v>10</v>
      </c>
      <c r="C8" s="158" t="s">
        <v>95</v>
      </c>
      <c r="D8" s="159"/>
      <c r="E8" s="160">
        <f>Total!D11</f>
        <v>208560.14</v>
      </c>
      <c r="F8" s="159"/>
      <c r="G8" s="160">
        <f>Total!E11</f>
        <v>126474.12</v>
      </c>
      <c r="H8" s="159"/>
      <c r="I8" s="160">
        <f t="shared" ref="I8:I15" si="0">E8-G8</f>
        <v>82086.020000000019</v>
      </c>
    </row>
    <row r="9" spans="1:14" ht="30" customHeight="1">
      <c r="B9" s="149" t="s">
        <v>21</v>
      </c>
      <c r="C9" s="161" t="s">
        <v>95</v>
      </c>
      <c r="D9" s="159"/>
      <c r="E9" s="162">
        <f>Total!D12</f>
        <v>70543.11</v>
      </c>
      <c r="F9" s="159"/>
      <c r="G9" s="162">
        <f>Total!E12</f>
        <v>8297.0499999999993</v>
      </c>
      <c r="H9" s="159"/>
      <c r="I9" s="163">
        <f t="shared" si="0"/>
        <v>62246.06</v>
      </c>
      <c r="M9" s="58"/>
    </row>
    <row r="10" spans="1:14" ht="30" customHeight="1">
      <c r="B10" s="149" t="s">
        <v>12</v>
      </c>
      <c r="C10" s="161" t="s">
        <v>95</v>
      </c>
      <c r="D10" s="159"/>
      <c r="E10" s="162">
        <f>Total!D13</f>
        <v>200833.85</v>
      </c>
      <c r="F10" s="159"/>
      <c r="G10" s="162">
        <f>Total!E13</f>
        <v>-3083.7300000000032</v>
      </c>
      <c r="H10" s="159"/>
      <c r="I10" s="163">
        <f t="shared" si="0"/>
        <v>203917.58000000002</v>
      </c>
    </row>
    <row r="11" spans="1:14" ht="30" customHeight="1">
      <c r="B11" s="149" t="s">
        <v>13</v>
      </c>
      <c r="C11" s="161" t="s">
        <v>95</v>
      </c>
      <c r="D11" s="159"/>
      <c r="E11" s="162">
        <f>Total!D14</f>
        <v>14249.29</v>
      </c>
      <c r="F11" s="159"/>
      <c r="G11" s="162">
        <f>Total!E14</f>
        <v>7133.03</v>
      </c>
      <c r="H11" s="159"/>
      <c r="I11" s="163">
        <f t="shared" si="0"/>
        <v>7116.2600000000011</v>
      </c>
    </row>
    <row r="12" spans="1:14" ht="30" customHeight="1">
      <c r="B12" s="149" t="s">
        <v>14</v>
      </c>
      <c r="C12" s="161" t="s">
        <v>95</v>
      </c>
      <c r="D12" s="159"/>
      <c r="E12" s="162">
        <f>Total!D15</f>
        <v>150074.32</v>
      </c>
      <c r="F12" s="159"/>
      <c r="G12" s="162">
        <f>Total!E15</f>
        <v>173367.83000000002</v>
      </c>
      <c r="H12" s="159"/>
      <c r="I12" s="160">
        <f t="shared" si="0"/>
        <v>-23293.510000000009</v>
      </c>
    </row>
    <row r="13" spans="1:14" ht="30" customHeight="1">
      <c r="B13" s="149" t="s">
        <v>15</v>
      </c>
      <c r="C13" s="161" t="s">
        <v>95</v>
      </c>
      <c r="D13" s="159"/>
      <c r="E13" s="162">
        <f>Total!D16</f>
        <v>125673.09999999999</v>
      </c>
      <c r="F13" s="159"/>
      <c r="G13" s="162">
        <f>Total!E16</f>
        <v>77300.2</v>
      </c>
      <c r="H13" s="159"/>
      <c r="I13" s="163">
        <f t="shared" si="0"/>
        <v>48372.899999999994</v>
      </c>
    </row>
    <row r="14" spans="1:14" ht="30" customHeight="1">
      <c r="B14" s="149" t="s">
        <v>16</v>
      </c>
      <c r="C14" s="164" t="s">
        <v>95</v>
      </c>
      <c r="D14" s="159"/>
      <c r="E14" s="165">
        <f>Total!D17</f>
        <v>155976.26999999999</v>
      </c>
      <c r="F14" s="159"/>
      <c r="G14" s="165">
        <f>Total!E17</f>
        <v>52248.619999999995</v>
      </c>
      <c r="H14" s="159"/>
      <c r="I14" s="160">
        <f t="shared" si="0"/>
        <v>103727.65</v>
      </c>
    </row>
    <row r="15" spans="1:14" ht="30" customHeight="1">
      <c r="B15" s="149" t="s">
        <v>18</v>
      </c>
      <c r="C15" s="164" t="s">
        <v>95</v>
      </c>
      <c r="D15" s="159"/>
      <c r="E15" s="165">
        <f>Total!D18</f>
        <v>180719.5</v>
      </c>
      <c r="F15" s="159"/>
      <c r="G15" s="165">
        <f>Total!E18</f>
        <v>133506.63</v>
      </c>
      <c r="H15" s="159"/>
      <c r="I15" s="160">
        <f t="shared" si="0"/>
        <v>47212.869999999995</v>
      </c>
    </row>
    <row r="16" spans="1:14" ht="39" customHeight="1">
      <c r="B16" s="156" t="s">
        <v>9</v>
      </c>
      <c r="C16" s="166"/>
      <c r="D16" s="167"/>
      <c r="E16" s="168">
        <f>SUM(E8:E15)</f>
        <v>1106629.58</v>
      </c>
      <c r="F16" s="157"/>
      <c r="G16" s="168">
        <f>SUM(G8:G15)</f>
        <v>575243.75</v>
      </c>
      <c r="H16" s="157"/>
      <c r="I16" s="168">
        <f>SUM(I8:I15)</f>
        <v>531385.83000000007</v>
      </c>
      <c r="N16" s="15"/>
    </row>
    <row r="17" spans="2:14" ht="10.5" customHeight="1">
      <c r="N17" s="15"/>
    </row>
    <row r="18" spans="2:14" ht="33.75" customHeight="1">
      <c r="B18" s="169"/>
      <c r="C18" s="170"/>
      <c r="D18" s="169"/>
      <c r="E18" s="373" t="s">
        <v>110</v>
      </c>
      <c r="F18" s="373"/>
      <c r="G18" s="373"/>
      <c r="H18" s="171"/>
      <c r="I18" s="168" t="e">
        <f>NA()</f>
        <v>#N/A</v>
      </c>
      <c r="N18" s="15"/>
    </row>
    <row r="19" spans="2:14" ht="8.25" customHeight="1">
      <c r="B19" s="169"/>
      <c r="C19" s="170"/>
      <c r="D19" s="169"/>
      <c r="E19" s="169"/>
      <c r="F19" s="171"/>
      <c r="G19" s="172"/>
      <c r="H19" s="171"/>
      <c r="I19" s="172"/>
      <c r="N19" s="15"/>
    </row>
    <row r="20" spans="2:14" ht="39" customHeight="1">
      <c r="B20" s="371" t="s">
        <v>5</v>
      </c>
      <c r="C20" s="372" t="s">
        <v>136</v>
      </c>
      <c r="D20" s="157"/>
      <c r="E20" s="372" t="s">
        <v>137</v>
      </c>
      <c r="F20" s="157"/>
      <c r="G20" s="372" t="s">
        <v>138</v>
      </c>
      <c r="H20" s="157"/>
      <c r="I20" s="372" t="s">
        <v>86</v>
      </c>
    </row>
    <row r="21" spans="2:14" ht="39" customHeight="1">
      <c r="B21" s="371"/>
      <c r="C21" s="372"/>
      <c r="D21" s="157"/>
      <c r="E21" s="372"/>
      <c r="F21" s="157"/>
      <c r="G21" s="372"/>
      <c r="H21" s="157"/>
      <c r="I21" s="372"/>
    </row>
    <row r="22" spans="2:14" ht="35.25" customHeight="1">
      <c r="B22" s="149" t="s">
        <v>17</v>
      </c>
      <c r="C22" s="173" t="s">
        <v>99</v>
      </c>
      <c r="D22" s="159"/>
      <c r="E22" s="162">
        <f>Total!D27</f>
        <v>170903.73</v>
      </c>
      <c r="F22" s="171"/>
      <c r="G22" s="174">
        <f>Total!E27</f>
        <v>31164.7</v>
      </c>
      <c r="H22" s="171"/>
      <c r="I22" s="175">
        <f t="shared" ref="I22:I29" si="1">E22-G22</f>
        <v>139739.03</v>
      </c>
    </row>
    <row r="23" spans="2:14" ht="35.25" customHeight="1">
      <c r="B23" s="149" t="s">
        <v>20</v>
      </c>
      <c r="C23" s="173" t="s">
        <v>99</v>
      </c>
      <c r="D23" s="159"/>
      <c r="E23" s="162">
        <f>Total!D28</f>
        <v>235650.07</v>
      </c>
      <c r="F23" s="171"/>
      <c r="G23" s="174">
        <f>Total!E28</f>
        <v>135366.15</v>
      </c>
      <c r="H23" s="171"/>
      <c r="I23" s="175">
        <f t="shared" si="1"/>
        <v>100283.92000000001</v>
      </c>
    </row>
    <row r="24" spans="2:14" ht="35.25" customHeight="1">
      <c r="B24" s="149" t="s">
        <v>11</v>
      </c>
      <c r="C24" s="173" t="s">
        <v>99</v>
      </c>
      <c r="D24" s="159"/>
      <c r="E24" s="162">
        <f>Total!D29</f>
        <v>72088.73</v>
      </c>
      <c r="F24" s="171"/>
      <c r="G24" s="174">
        <f>Total!E29</f>
        <v>36271.129999999997</v>
      </c>
      <c r="H24" s="171"/>
      <c r="I24" s="175">
        <f t="shared" si="1"/>
        <v>35817.599999999999</v>
      </c>
    </row>
    <row r="25" spans="2:14" ht="35.25" customHeight="1">
      <c r="B25" s="149" t="s">
        <v>22</v>
      </c>
      <c r="C25" s="173" t="s">
        <v>99</v>
      </c>
      <c r="D25" s="159"/>
      <c r="E25" s="165">
        <f>Total!D30</f>
        <v>91434.04</v>
      </c>
      <c r="F25" s="171"/>
      <c r="G25" s="176">
        <f>Total!E30</f>
        <v>47968.39</v>
      </c>
      <c r="H25" s="171"/>
      <c r="I25" s="175">
        <f t="shared" si="1"/>
        <v>43465.649999999994</v>
      </c>
    </row>
    <row r="26" spans="2:14" ht="35.25" customHeight="1">
      <c r="B26" s="149" t="s">
        <v>19</v>
      </c>
      <c r="C26" s="177" t="s">
        <v>139</v>
      </c>
      <c r="D26" s="159"/>
      <c r="E26" s="165">
        <f>Total!D19</f>
        <v>104182.23</v>
      </c>
      <c r="F26" s="171"/>
      <c r="G26" s="176">
        <f>Total!E19</f>
        <v>86415.25</v>
      </c>
      <c r="H26" s="171"/>
      <c r="I26" s="175">
        <f t="shared" si="1"/>
        <v>17766.979999999996</v>
      </c>
    </row>
    <row r="27" spans="2:14" ht="35.25" customHeight="1">
      <c r="B27" s="149" t="s">
        <v>23</v>
      </c>
      <c r="C27" s="177" t="s">
        <v>139</v>
      </c>
      <c r="D27" s="159"/>
      <c r="E27" s="165">
        <f>Total!D31</f>
        <v>204769.12000000002</v>
      </c>
      <c r="F27" s="171"/>
      <c r="G27" s="176">
        <f>Total!E31</f>
        <v>31892.26</v>
      </c>
      <c r="H27" s="171"/>
      <c r="I27" s="174">
        <f t="shared" si="1"/>
        <v>172876.86000000002</v>
      </c>
    </row>
    <row r="28" spans="2:14" ht="35.25" customHeight="1">
      <c r="B28" s="149" t="s">
        <v>25</v>
      </c>
      <c r="C28" s="177" t="s">
        <v>139</v>
      </c>
      <c r="D28" s="159"/>
      <c r="E28" s="165">
        <f>Total!D32</f>
        <v>24181.38</v>
      </c>
      <c r="F28" s="171"/>
      <c r="G28" s="176">
        <f>Total!E32</f>
        <v>18513.59</v>
      </c>
      <c r="H28" s="171"/>
      <c r="I28" s="175">
        <f t="shared" si="1"/>
        <v>5667.7900000000009</v>
      </c>
    </row>
    <row r="29" spans="2:14" ht="35.25" customHeight="1">
      <c r="B29" s="149" t="s">
        <v>24</v>
      </c>
      <c r="C29" s="177" t="s">
        <v>139</v>
      </c>
      <c r="D29" s="159"/>
      <c r="E29" s="165">
        <f>Total!D33</f>
        <v>41115.449999999997</v>
      </c>
      <c r="F29" s="171"/>
      <c r="G29" s="176">
        <f>Total!E33</f>
        <v>10012.6</v>
      </c>
      <c r="H29" s="171"/>
      <c r="I29" s="175">
        <f t="shared" si="1"/>
        <v>31102.85</v>
      </c>
    </row>
    <row r="30" spans="2:14" ht="39" customHeight="1">
      <c r="B30" s="156" t="s">
        <v>9</v>
      </c>
      <c r="C30" s="178"/>
      <c r="D30" s="167"/>
      <c r="E30" s="168">
        <f>SUM(E22:E29)</f>
        <v>944324.75</v>
      </c>
      <c r="F30" s="171"/>
      <c r="G30" s="168">
        <f>SUM(G22:G29)</f>
        <v>397604.07</v>
      </c>
      <c r="H30" s="171"/>
      <c r="I30" s="168">
        <f>SUM(I22:I24)</f>
        <v>275840.55</v>
      </c>
    </row>
    <row r="31" spans="2:14" ht="9" customHeight="1">
      <c r="B31" s="169"/>
      <c r="C31" s="170"/>
      <c r="D31" s="169"/>
      <c r="E31" s="169"/>
      <c r="F31" s="171"/>
      <c r="G31" s="171"/>
      <c r="H31" s="171"/>
      <c r="I31" s="171"/>
    </row>
    <row r="32" spans="2:14" ht="34.5" customHeight="1">
      <c r="B32" s="169"/>
      <c r="C32" s="170"/>
      <c r="D32" s="169"/>
      <c r="E32" s="373" t="s">
        <v>112</v>
      </c>
      <c r="F32" s="373"/>
      <c r="G32" s="373"/>
      <c r="H32" s="171"/>
      <c r="I32" s="168">
        <f>I22+I26</f>
        <v>157506.01</v>
      </c>
    </row>
    <row r="33" spans="2:9" ht="10.5" customHeight="1">
      <c r="B33" s="116"/>
      <c r="C33" s="179"/>
      <c r="D33" s="116"/>
      <c r="E33" s="116"/>
      <c r="F33" s="117"/>
      <c r="G33" s="180"/>
      <c r="H33" s="117"/>
      <c r="I33" s="180"/>
    </row>
    <row r="34" spans="2:9" ht="39" customHeight="1">
      <c r="B34" s="156" t="s">
        <v>140</v>
      </c>
      <c r="C34" s="181"/>
      <c r="D34" s="167"/>
      <c r="E34" s="168">
        <f>E16+E30</f>
        <v>2050954.33</v>
      </c>
      <c r="F34" s="171"/>
      <c r="G34" s="168">
        <f>G16+G30</f>
        <v>972847.82000000007</v>
      </c>
      <c r="H34" s="171"/>
      <c r="I34" s="168">
        <f>I16+I30</f>
        <v>807226.38000000012</v>
      </c>
    </row>
    <row r="35" spans="2:9" ht="12" customHeight="1">
      <c r="B35" s="169"/>
      <c r="C35" s="169"/>
      <c r="D35" s="171"/>
      <c r="E35" s="171"/>
      <c r="F35" s="171"/>
      <c r="G35" s="171"/>
      <c r="H35" s="171"/>
      <c r="I35" s="171"/>
    </row>
    <row r="36" spans="2:9" ht="39" customHeight="1">
      <c r="B36" s="169"/>
      <c r="C36" s="169"/>
      <c r="D36" s="171"/>
      <c r="E36" s="373" t="s">
        <v>114</v>
      </c>
      <c r="F36" s="373"/>
      <c r="G36" s="373"/>
      <c r="H36" s="171"/>
      <c r="I36" s="168" t="e">
        <f>I18+I32</f>
        <v>#N/A</v>
      </c>
    </row>
    <row r="38" spans="2:9" ht="18.75" customHeight="1">
      <c r="B38" s="116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7" t="s">
        <v>118</v>
      </c>
      <c r="B1" s="128"/>
      <c r="C1" s="182"/>
      <c r="D1" s="128"/>
      <c r="E1" s="128"/>
      <c r="F1" s="128"/>
      <c r="G1" s="128"/>
      <c r="H1" s="128"/>
      <c r="I1" s="129"/>
    </row>
    <row r="2" spans="1:17" ht="16.5" customHeight="1">
      <c r="A2" s="130" t="s">
        <v>119</v>
      </c>
      <c r="I2" s="131"/>
    </row>
    <row r="3" spans="1:17" ht="16.5" customHeight="1">
      <c r="A3" s="130" t="s">
        <v>120</v>
      </c>
      <c r="I3" s="131"/>
    </row>
    <row r="4" spans="1:17" ht="16.5" customHeight="1">
      <c r="A4" s="130" t="s">
        <v>121</v>
      </c>
      <c r="I4" s="131"/>
    </row>
    <row r="5" spans="1:17" ht="16.5" customHeight="1">
      <c r="A5" s="132" t="s">
        <v>122</v>
      </c>
      <c r="B5" s="133"/>
      <c r="C5" s="183"/>
      <c r="D5" s="133"/>
      <c r="E5" s="133"/>
      <c r="F5" s="133"/>
      <c r="G5" s="133"/>
      <c r="H5" s="133"/>
      <c r="I5" s="134"/>
    </row>
    <row r="6" spans="1:17" ht="15" customHeight="1">
      <c r="B6" s="184"/>
    </row>
    <row r="7" spans="1:17" ht="133.5" customHeight="1">
      <c r="A7" s="185"/>
      <c r="B7" s="375" t="s">
        <v>230</v>
      </c>
      <c r="C7" s="375"/>
      <c r="D7" s="375"/>
      <c r="E7" s="375"/>
      <c r="F7" s="375"/>
      <c r="G7" s="375"/>
      <c r="H7" s="375"/>
      <c r="I7" s="375"/>
      <c r="J7" s="186"/>
      <c r="K7" s="186"/>
      <c r="L7" s="186"/>
    </row>
    <row r="9" spans="1:17" ht="51" customHeight="1">
      <c r="A9" s="187" t="s">
        <v>116</v>
      </c>
      <c r="B9" s="376" t="s">
        <v>141</v>
      </c>
      <c r="C9" s="376"/>
      <c r="D9" s="376"/>
      <c r="E9" s="376"/>
      <c r="F9" s="188" t="s">
        <v>142</v>
      </c>
      <c r="G9" s="188" t="s">
        <v>143</v>
      </c>
      <c r="H9" s="188" t="s">
        <v>144</v>
      </c>
      <c r="I9" s="188" t="s">
        <v>145</v>
      </c>
      <c r="K9" s="15"/>
    </row>
    <row r="10" spans="1:17" ht="28.5" customHeight="1">
      <c r="A10" s="189" t="s">
        <v>98</v>
      </c>
      <c r="B10" s="190" t="s">
        <v>18</v>
      </c>
      <c r="C10" s="191" t="s">
        <v>146</v>
      </c>
      <c r="D10" s="192"/>
      <c r="E10" s="193">
        <f>Total!G18</f>
        <v>47212.869999999995</v>
      </c>
      <c r="F10" s="194">
        <v>0</v>
      </c>
      <c r="G10" s="194">
        <f>E10+F10</f>
        <v>47212.869999999995</v>
      </c>
      <c r="H10" s="195">
        <v>0</v>
      </c>
      <c r="I10" s="196">
        <f>G10-H10</f>
        <v>47212.869999999995</v>
      </c>
    </row>
    <row r="11" spans="1:17" ht="28.5" customHeight="1">
      <c r="A11" s="197"/>
      <c r="B11" s="198"/>
      <c r="C11" s="199"/>
      <c r="D11" s="200"/>
      <c r="E11" s="201"/>
      <c r="F11" s="202"/>
      <c r="G11" s="202"/>
      <c r="H11" s="203"/>
      <c r="I11" s="204"/>
    </row>
    <row r="12" spans="1:17" ht="28.5" customHeight="1">
      <c r="A12" s="205" t="s">
        <v>116</v>
      </c>
      <c r="B12" s="377" t="s">
        <v>141</v>
      </c>
      <c r="C12" s="377"/>
      <c r="D12" s="377"/>
      <c r="E12" s="377"/>
      <c r="F12" s="206" t="s">
        <v>142</v>
      </c>
      <c r="G12" s="206" t="s">
        <v>143</v>
      </c>
      <c r="H12" s="206" t="s">
        <v>144</v>
      </c>
      <c r="I12" s="206" t="s">
        <v>145</v>
      </c>
    </row>
    <row r="13" spans="1:17" ht="28.5" customHeight="1">
      <c r="A13" s="207" t="s">
        <v>102</v>
      </c>
      <c r="B13" s="208" t="s">
        <v>19</v>
      </c>
      <c r="C13" s="209" t="s">
        <v>95</v>
      </c>
      <c r="D13" s="210"/>
      <c r="E13" s="211">
        <f>Total!G19</f>
        <v>17766.979999999996</v>
      </c>
      <c r="F13" s="212">
        <v>0</v>
      </c>
      <c r="G13" s="213">
        <f t="shared" ref="G13:G20" si="0">E13+F13</f>
        <v>17766.979999999996</v>
      </c>
      <c r="H13" s="214">
        <f t="shared" ref="H13:H20" si="1">$E$22*G13</f>
        <v>1369.1449439129372</v>
      </c>
      <c r="I13" s="215">
        <f t="shared" ref="I13:I20" si="2">G13-H13</f>
        <v>16397.83505608706</v>
      </c>
    </row>
    <row r="14" spans="1:17" ht="28.5" customHeight="1">
      <c r="A14" s="216" t="s">
        <v>94</v>
      </c>
      <c r="B14" s="217" t="s">
        <v>10</v>
      </c>
      <c r="C14" s="218" t="s">
        <v>95</v>
      </c>
      <c r="D14" s="217"/>
      <c r="E14" s="219">
        <f>Total!G11</f>
        <v>82086.020000000019</v>
      </c>
      <c r="F14" s="194">
        <v>0</v>
      </c>
      <c r="G14" s="220">
        <f t="shared" si="0"/>
        <v>82086.020000000019</v>
      </c>
      <c r="H14" s="214">
        <f t="shared" si="1"/>
        <v>6325.6478731296083</v>
      </c>
      <c r="I14" s="221">
        <f t="shared" si="2"/>
        <v>75760.37212687041</v>
      </c>
    </row>
    <row r="15" spans="1:17" ht="28.5" customHeight="1">
      <c r="A15" s="222" t="s">
        <v>102</v>
      </c>
      <c r="B15" s="223" t="s">
        <v>19</v>
      </c>
      <c r="C15" s="224" t="s">
        <v>95</v>
      </c>
      <c r="D15" s="224"/>
      <c r="E15" s="225">
        <v>87433.69</v>
      </c>
      <c r="F15" s="194">
        <v>0</v>
      </c>
      <c r="G15" s="220">
        <f t="shared" si="0"/>
        <v>87433.69</v>
      </c>
      <c r="H15" s="214">
        <f t="shared" si="1"/>
        <v>6737.7457840978686</v>
      </c>
      <c r="I15" s="221">
        <f t="shared" si="2"/>
        <v>80695.944215902127</v>
      </c>
    </row>
    <row r="16" spans="1:17" ht="28.5" customHeight="1">
      <c r="A16" s="189" t="s">
        <v>100</v>
      </c>
      <c r="B16" s="190" t="s">
        <v>15</v>
      </c>
      <c r="C16" s="191" t="s">
        <v>147</v>
      </c>
      <c r="D16" s="192"/>
      <c r="E16" s="194">
        <f>Total!G16</f>
        <v>48372.899999999994</v>
      </c>
      <c r="F16" s="194">
        <v>0</v>
      </c>
      <c r="G16" s="220">
        <f t="shared" si="0"/>
        <v>48372.899999999994</v>
      </c>
      <c r="H16" s="214">
        <f t="shared" si="1"/>
        <v>3727.6741155450236</v>
      </c>
      <c r="I16" s="221">
        <f t="shared" si="2"/>
        <v>44645.225884454972</v>
      </c>
      <c r="Q16" s="15"/>
    </row>
    <row r="17" spans="1:17" ht="28.5" customHeight="1">
      <c r="A17" s="189" t="s">
        <v>96</v>
      </c>
      <c r="B17" s="190" t="s">
        <v>12</v>
      </c>
      <c r="C17" s="191" t="s">
        <v>95</v>
      </c>
      <c r="D17" s="192"/>
      <c r="E17" s="194">
        <f>Total!G13</f>
        <v>203917.58000000002</v>
      </c>
      <c r="F17" s="194">
        <v>0</v>
      </c>
      <c r="G17" s="220">
        <f t="shared" si="0"/>
        <v>203917.58000000002</v>
      </c>
      <c r="H17" s="214">
        <f t="shared" si="1"/>
        <v>15714.135077090306</v>
      </c>
      <c r="I17" s="221">
        <f t="shared" si="2"/>
        <v>188203.44492290972</v>
      </c>
      <c r="Q17" s="15"/>
    </row>
    <row r="18" spans="1:17" ht="28.5" customHeight="1">
      <c r="A18" s="189" t="s">
        <v>98</v>
      </c>
      <c r="B18" s="226" t="s">
        <v>16</v>
      </c>
      <c r="C18" s="191" t="s">
        <v>95</v>
      </c>
      <c r="D18" s="227"/>
      <c r="E18" s="193">
        <f>Total!G17</f>
        <v>103727.65</v>
      </c>
      <c r="F18" s="194">
        <v>0</v>
      </c>
      <c r="G18" s="220">
        <f t="shared" si="0"/>
        <v>103727.65</v>
      </c>
      <c r="H18" s="214">
        <f t="shared" si="1"/>
        <v>7993.3780271869946</v>
      </c>
      <c r="I18" s="221">
        <f t="shared" si="2"/>
        <v>95734.271972813003</v>
      </c>
      <c r="Q18" s="15"/>
    </row>
    <row r="19" spans="1:17" ht="28.5" customHeight="1">
      <c r="A19" s="189" t="s">
        <v>97</v>
      </c>
      <c r="B19" s="190" t="s">
        <v>13</v>
      </c>
      <c r="C19" s="191" t="s">
        <v>147</v>
      </c>
      <c r="D19" s="192"/>
      <c r="E19" s="193">
        <f>Total!G14</f>
        <v>7116.2600000000011</v>
      </c>
      <c r="F19" s="194">
        <v>0</v>
      </c>
      <c r="G19" s="220">
        <f t="shared" si="0"/>
        <v>7116.2600000000011</v>
      </c>
      <c r="H19" s="214">
        <f t="shared" si="1"/>
        <v>548.38759308390513</v>
      </c>
      <c r="I19" s="221">
        <f t="shared" si="2"/>
        <v>6567.8724069160962</v>
      </c>
      <c r="Q19" s="15"/>
    </row>
    <row r="20" spans="1:17" ht="28.5" customHeight="1">
      <c r="A20" s="189" t="s">
        <v>101</v>
      </c>
      <c r="B20" s="190" t="s">
        <v>21</v>
      </c>
      <c r="C20" s="191" t="s">
        <v>146</v>
      </c>
      <c r="D20" s="192"/>
      <c r="E20" s="193">
        <f>Total!G12</f>
        <v>62246.06</v>
      </c>
      <c r="F20" s="194">
        <v>0</v>
      </c>
      <c r="G20" s="220">
        <f t="shared" si="0"/>
        <v>62246.06</v>
      </c>
      <c r="H20" s="214">
        <f t="shared" si="1"/>
        <v>4796.7565859533433</v>
      </c>
      <c r="I20" s="221">
        <f t="shared" si="2"/>
        <v>57449.303414046655</v>
      </c>
    </row>
    <row r="21" spans="1:17" ht="50.25" customHeight="1">
      <c r="A21" s="228"/>
      <c r="B21" s="229" t="s">
        <v>9</v>
      </c>
      <c r="C21" s="230"/>
      <c r="D21" s="231"/>
      <c r="E21" s="232">
        <f>SUM(E13:E20)</f>
        <v>612667.14000000013</v>
      </c>
      <c r="F21" s="233">
        <f>SUM(F18:F18)</f>
        <v>0</v>
      </c>
      <c r="G21" s="232">
        <f>SUM(G10:G20)</f>
        <v>659880.01</v>
      </c>
      <c r="H21" s="234">
        <f>SUM(H13:H20)</f>
        <v>47212.869999999995</v>
      </c>
      <c r="I21" s="235">
        <f>SUM(I10:I20)</f>
        <v>612667.14000000013</v>
      </c>
    </row>
    <row r="22" spans="1:17" ht="40.5" customHeight="1">
      <c r="B22" s="236"/>
      <c r="C22" s="141"/>
      <c r="D22" s="237"/>
      <c r="E22" s="238">
        <f>E10/E21</f>
        <v>7.7061208146400648E-2</v>
      </c>
    </row>
    <row r="23" spans="1:17" ht="36" customHeight="1">
      <c r="B23" s="236"/>
      <c r="C23" s="141"/>
      <c r="D23" s="237"/>
      <c r="E23" s="238"/>
    </row>
    <row r="24" spans="1:17" ht="30" customHeight="1">
      <c r="A24" s="205" t="s">
        <v>116</v>
      </c>
      <c r="B24" s="377" t="s">
        <v>148</v>
      </c>
      <c r="C24" s="377"/>
      <c r="D24" s="377"/>
      <c r="E24" s="377"/>
      <c r="F24" s="206" t="s">
        <v>149</v>
      </c>
      <c r="G24" s="206" t="s">
        <v>150</v>
      </c>
      <c r="H24" s="206" t="s">
        <v>144</v>
      </c>
      <c r="I24" s="206" t="s">
        <v>145</v>
      </c>
    </row>
    <row r="25" spans="1:17" ht="23.25" customHeight="1">
      <c r="A25" s="88" t="s">
        <v>98</v>
      </c>
      <c r="B25" s="144" t="s">
        <v>14</v>
      </c>
      <c r="C25" s="239" t="s">
        <v>99</v>
      </c>
      <c r="D25" s="240"/>
      <c r="E25" s="241">
        <f>Total!G15</f>
        <v>-23293.510000000009</v>
      </c>
      <c r="F25" s="242">
        <v>0</v>
      </c>
      <c r="G25" s="243">
        <f t="shared" ref="G25:G32" si="3">E25+F25</f>
        <v>-23293.510000000009</v>
      </c>
      <c r="H25" s="244">
        <v>0</v>
      </c>
      <c r="I25" s="245">
        <f>G25-H25</f>
        <v>-23293.510000000009</v>
      </c>
    </row>
    <row r="26" spans="1:17" ht="23.25" customHeight="1">
      <c r="A26" s="189" t="s">
        <v>103</v>
      </c>
      <c r="B26" s="149" t="s">
        <v>17</v>
      </c>
      <c r="C26" s="145" t="s">
        <v>99</v>
      </c>
      <c r="D26" s="246"/>
      <c r="E26" s="243">
        <f>Total!G27</f>
        <v>139739.03</v>
      </c>
      <c r="F26" s="242">
        <v>0</v>
      </c>
      <c r="G26" s="243">
        <f t="shared" si="3"/>
        <v>139739.03</v>
      </c>
      <c r="H26" s="244">
        <v>0</v>
      </c>
      <c r="I26" s="245">
        <f>G26-H26</f>
        <v>139739.03</v>
      </c>
    </row>
    <row r="27" spans="1:17" ht="23.25" customHeight="1">
      <c r="A27" s="189" t="s">
        <v>105</v>
      </c>
      <c r="B27" s="149" t="s">
        <v>20</v>
      </c>
      <c r="C27" s="145" t="s">
        <v>99</v>
      </c>
      <c r="D27" s="246"/>
      <c r="E27" s="243">
        <f>Total!G28</f>
        <v>100283.92000000001</v>
      </c>
      <c r="F27" s="242">
        <v>0</v>
      </c>
      <c r="G27" s="243">
        <f t="shared" si="3"/>
        <v>100283.92000000001</v>
      </c>
      <c r="H27" s="244">
        <v>0</v>
      </c>
      <c r="I27" s="245">
        <f>G27-H27</f>
        <v>100283.92000000001</v>
      </c>
    </row>
    <row r="28" spans="1:17" ht="23.25" customHeight="1">
      <c r="A28" s="189" t="s">
        <v>104</v>
      </c>
      <c r="B28" s="149" t="s">
        <v>11</v>
      </c>
      <c r="C28" s="145" t="s">
        <v>99</v>
      </c>
      <c r="D28" s="246"/>
      <c r="E28" s="243">
        <f>Total!G29</f>
        <v>35817.599999999999</v>
      </c>
      <c r="F28" s="242">
        <v>0</v>
      </c>
      <c r="G28" s="243">
        <f t="shared" si="3"/>
        <v>35817.599999999999</v>
      </c>
      <c r="H28" s="244">
        <v>0</v>
      </c>
      <c r="I28" s="245">
        <f>G28-H28</f>
        <v>35817.599999999999</v>
      </c>
    </row>
    <row r="29" spans="1:17" ht="23.25" customHeight="1">
      <c r="A29" s="189" t="s">
        <v>106</v>
      </c>
      <c r="B29" s="149" t="s">
        <v>22</v>
      </c>
      <c r="C29" s="145" t="s">
        <v>99</v>
      </c>
      <c r="D29" s="246"/>
      <c r="E29" s="243">
        <f>Total!G30</f>
        <v>43465.649999999994</v>
      </c>
      <c r="F29" s="242">
        <v>0</v>
      </c>
      <c r="G29" s="243">
        <f t="shared" si="3"/>
        <v>43465.649999999994</v>
      </c>
      <c r="H29" s="244">
        <v>0</v>
      </c>
      <c r="I29" s="245">
        <v>0</v>
      </c>
    </row>
    <row r="30" spans="1:17" ht="23.25" customHeight="1">
      <c r="A30" s="189" t="s">
        <v>107</v>
      </c>
      <c r="B30" s="149" t="s">
        <v>23</v>
      </c>
      <c r="C30" s="145" t="s">
        <v>139</v>
      </c>
      <c r="D30" s="246"/>
      <c r="E30" s="243">
        <f>Total!G31</f>
        <v>172876.86000000002</v>
      </c>
      <c r="F30" s="242">
        <v>0</v>
      </c>
      <c r="G30" s="243">
        <f t="shared" si="3"/>
        <v>172876.86000000002</v>
      </c>
      <c r="H30" s="244">
        <v>0</v>
      </c>
      <c r="I30" s="245">
        <f>G30-H30</f>
        <v>172876.86000000002</v>
      </c>
    </row>
    <row r="31" spans="1:17" ht="23.25" customHeight="1">
      <c r="A31" s="189" t="s">
        <v>108</v>
      </c>
      <c r="B31" s="149" t="s">
        <v>25</v>
      </c>
      <c r="C31" s="145" t="s">
        <v>139</v>
      </c>
      <c r="D31" s="246"/>
      <c r="E31" s="243">
        <f>Total!G32</f>
        <v>5667.7900000000009</v>
      </c>
      <c r="F31" s="242">
        <v>0</v>
      </c>
      <c r="G31" s="243">
        <f t="shared" si="3"/>
        <v>5667.7900000000009</v>
      </c>
      <c r="H31" s="244">
        <v>0</v>
      </c>
      <c r="I31" s="245">
        <f>G31-H31</f>
        <v>5667.7900000000009</v>
      </c>
    </row>
    <row r="32" spans="1:17" ht="23.25" customHeight="1">
      <c r="A32" s="247" t="s">
        <v>109</v>
      </c>
      <c r="B32" s="149" t="s">
        <v>24</v>
      </c>
      <c r="C32" s="145" t="s">
        <v>139</v>
      </c>
      <c r="D32" s="246"/>
      <c r="E32" s="243">
        <f>Total!G33</f>
        <v>31102.85</v>
      </c>
      <c r="F32" s="242">
        <v>0</v>
      </c>
      <c r="G32" s="243">
        <f t="shared" si="3"/>
        <v>31102.85</v>
      </c>
      <c r="H32" s="244">
        <v>0</v>
      </c>
      <c r="I32" s="245">
        <f>G32-H32</f>
        <v>31102.85</v>
      </c>
    </row>
    <row r="33" spans="1:9" ht="25.5" customHeight="1">
      <c r="A33" s="11"/>
      <c r="B33" s="248" t="s">
        <v>9</v>
      </c>
      <c r="C33" s="248"/>
      <c r="D33" s="249"/>
      <c r="E33" s="250">
        <f>SUM(E26:E32)</f>
        <v>528953.69999999995</v>
      </c>
      <c r="F33" s="251">
        <f>SUM(F26:F32)</f>
        <v>0</v>
      </c>
      <c r="G33" s="250">
        <f>SUM(G26:G32)</f>
        <v>528953.69999999995</v>
      </c>
      <c r="H33" s="251">
        <f>SUM(H26:H32)</f>
        <v>0</v>
      </c>
      <c r="I33" s="251">
        <f>SUM(I26:I32)</f>
        <v>485488.05</v>
      </c>
    </row>
    <row r="34" spans="1:9" ht="28.5" customHeight="1">
      <c r="G34" s="15"/>
    </row>
    <row r="35" spans="1:9" ht="28.5" customHeight="1">
      <c r="E35" s="252"/>
      <c r="G35" s="32"/>
      <c r="H35" s="253"/>
      <c r="I35" s="32"/>
    </row>
    <row r="36" spans="1:9" ht="28.5" customHeight="1">
      <c r="E36" s="374" t="s">
        <v>151</v>
      </c>
      <c r="F36" s="374"/>
      <c r="G36" s="374"/>
      <c r="H36" s="254">
        <v>0</v>
      </c>
    </row>
    <row r="37" spans="1:9" ht="28.5" customHeight="1">
      <c r="E37" s="374" t="s">
        <v>152</v>
      </c>
      <c r="F37" s="374"/>
      <c r="G37" s="374"/>
      <c r="H37" s="255">
        <f>H21</f>
        <v>47212.869999999995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65"/>
  <sheetViews>
    <sheetView showWhiteSpace="0" topLeftCell="I37" zoomScaleNormal="100" workbookViewId="0">
      <selection activeCell="V55" sqref="V55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8" t="s">
        <v>118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300"/>
    </row>
    <row r="2" spans="1:18">
      <c r="A2" s="301" t="s">
        <v>119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3"/>
    </row>
    <row r="3" spans="1:18">
      <c r="A3" s="301" t="s">
        <v>120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</row>
    <row r="4" spans="1:18">
      <c r="A4" s="301" t="s">
        <v>121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3"/>
    </row>
    <row r="5" spans="1:18" ht="13.5" thickBot="1">
      <c r="A5" s="301" t="s">
        <v>122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3"/>
    </row>
    <row r="6" spans="1:18" ht="13.5" thickBot="1">
      <c r="A6" s="379" t="s">
        <v>214</v>
      </c>
      <c r="B6" s="380"/>
      <c r="C6" s="380"/>
      <c r="D6" s="380"/>
      <c r="E6" s="380"/>
      <c r="F6" s="381"/>
      <c r="G6" s="379" t="s">
        <v>215</v>
      </c>
      <c r="H6" s="380"/>
      <c r="I6" s="380"/>
      <c r="J6" s="380"/>
      <c r="K6" s="380"/>
      <c r="L6" s="381"/>
      <c r="M6" s="379" t="s">
        <v>215</v>
      </c>
      <c r="N6" s="380"/>
      <c r="O6" s="380"/>
      <c r="P6" s="380"/>
      <c r="Q6" s="380"/>
      <c r="R6" s="381"/>
    </row>
    <row r="7" spans="1:18" s="296" customFormat="1" ht="45" customHeight="1" thickBot="1">
      <c r="A7" s="337" t="s">
        <v>171</v>
      </c>
      <c r="B7" s="337" t="s">
        <v>50</v>
      </c>
      <c r="C7" s="338" t="s">
        <v>172</v>
      </c>
      <c r="D7" s="337" t="s">
        <v>52</v>
      </c>
      <c r="E7" s="339" t="s">
        <v>173</v>
      </c>
      <c r="F7" s="337" t="s">
        <v>174</v>
      </c>
      <c r="G7" s="339" t="s">
        <v>175</v>
      </c>
      <c r="H7" s="337" t="s">
        <v>217</v>
      </c>
      <c r="I7" s="337" t="s">
        <v>176</v>
      </c>
      <c r="J7" s="337" t="s">
        <v>177</v>
      </c>
      <c r="K7" s="337" t="s">
        <v>178</v>
      </c>
      <c r="L7" s="337" t="s">
        <v>179</v>
      </c>
      <c r="M7" s="337" t="s">
        <v>61</v>
      </c>
      <c r="N7" s="337" t="s">
        <v>62</v>
      </c>
      <c r="O7" s="337" t="s">
        <v>180</v>
      </c>
      <c r="P7" s="337" t="s">
        <v>64</v>
      </c>
      <c r="Q7" s="337" t="s">
        <v>181</v>
      </c>
      <c r="R7" s="337" t="s">
        <v>9</v>
      </c>
    </row>
    <row r="8" spans="1:18" ht="26.25" customHeight="1" thickBot="1">
      <c r="A8" s="340" t="s">
        <v>182</v>
      </c>
      <c r="B8" s="341">
        <v>0</v>
      </c>
      <c r="C8" s="342">
        <v>0</v>
      </c>
      <c r="D8" s="341">
        <v>0</v>
      </c>
      <c r="E8" s="342">
        <v>0</v>
      </c>
      <c r="F8" s="341">
        <v>0</v>
      </c>
      <c r="G8" s="342">
        <v>1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f>SUM(B8:Q8)</f>
        <v>1</v>
      </c>
    </row>
    <row r="9" spans="1:18" ht="26.25" customHeight="1" thickBot="1">
      <c r="A9" s="340" t="s">
        <v>183</v>
      </c>
      <c r="B9" s="341">
        <v>2</v>
      </c>
      <c r="C9" s="342">
        <v>0</v>
      </c>
      <c r="D9" s="341">
        <v>0</v>
      </c>
      <c r="E9" s="342">
        <v>0</v>
      </c>
      <c r="F9" s="341">
        <v>0</v>
      </c>
      <c r="G9" s="342">
        <v>0</v>
      </c>
      <c r="H9" s="341">
        <v>1</v>
      </c>
      <c r="I9" s="341">
        <v>0</v>
      </c>
      <c r="J9" s="341">
        <v>0</v>
      </c>
      <c r="K9" s="341">
        <v>1</v>
      </c>
      <c r="L9" s="341">
        <v>1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341">
        <f t="shared" ref="R9:R42" si="0">SUM(B9:Q9)</f>
        <v>5</v>
      </c>
    </row>
    <row r="10" spans="1:18" ht="26.25" customHeight="1" thickBot="1">
      <c r="A10" s="340" t="s">
        <v>184</v>
      </c>
      <c r="B10" s="341">
        <v>0</v>
      </c>
      <c r="C10" s="342">
        <v>0</v>
      </c>
      <c r="D10" s="341">
        <v>0</v>
      </c>
      <c r="E10" s="342">
        <v>0</v>
      </c>
      <c r="F10" s="341">
        <v>0</v>
      </c>
      <c r="G10" s="342">
        <v>0</v>
      </c>
      <c r="H10" s="341">
        <v>0</v>
      </c>
      <c r="I10" s="341">
        <v>0</v>
      </c>
      <c r="J10" s="341">
        <v>0</v>
      </c>
      <c r="K10" s="341">
        <v>0</v>
      </c>
      <c r="L10" s="341">
        <v>1</v>
      </c>
      <c r="M10" s="341">
        <v>0</v>
      </c>
      <c r="N10" s="341">
        <v>0</v>
      </c>
      <c r="O10" s="341">
        <v>0</v>
      </c>
      <c r="P10" s="341">
        <v>0</v>
      </c>
      <c r="Q10" s="341">
        <v>0</v>
      </c>
      <c r="R10" s="341">
        <f t="shared" si="0"/>
        <v>1</v>
      </c>
    </row>
    <row r="11" spans="1:18" ht="26.25" customHeight="1" thickBot="1">
      <c r="A11" s="340" t="s">
        <v>218</v>
      </c>
      <c r="B11" s="341">
        <v>0</v>
      </c>
      <c r="C11" s="342">
        <v>0</v>
      </c>
      <c r="D11" s="341">
        <v>1</v>
      </c>
      <c r="E11" s="342">
        <v>0</v>
      </c>
      <c r="F11" s="341">
        <v>0</v>
      </c>
      <c r="G11" s="342">
        <v>0</v>
      </c>
      <c r="H11" s="341">
        <v>0</v>
      </c>
      <c r="I11" s="341">
        <v>0</v>
      </c>
      <c r="J11" s="341">
        <v>2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f t="shared" si="0"/>
        <v>3</v>
      </c>
    </row>
    <row r="12" spans="1:18" ht="26.25" customHeight="1" thickBot="1">
      <c r="A12" s="340" t="s">
        <v>185</v>
      </c>
      <c r="B12" s="341">
        <v>0</v>
      </c>
      <c r="C12" s="342">
        <v>0</v>
      </c>
      <c r="D12" s="341">
        <v>0</v>
      </c>
      <c r="E12" s="342">
        <v>1</v>
      </c>
      <c r="F12" s="341">
        <v>0</v>
      </c>
      <c r="G12" s="342">
        <v>0</v>
      </c>
      <c r="H12" s="341">
        <v>0</v>
      </c>
      <c r="I12" s="341">
        <v>1</v>
      </c>
      <c r="J12" s="341">
        <v>0</v>
      </c>
      <c r="K12" s="341">
        <v>0</v>
      </c>
      <c r="L12" s="341">
        <v>0</v>
      </c>
      <c r="M12" s="341">
        <v>0</v>
      </c>
      <c r="N12" s="341">
        <v>0</v>
      </c>
      <c r="O12" s="341">
        <v>0</v>
      </c>
      <c r="P12" s="341">
        <v>0</v>
      </c>
      <c r="Q12" s="341">
        <v>0</v>
      </c>
      <c r="R12" s="341">
        <f t="shared" si="0"/>
        <v>2</v>
      </c>
    </row>
    <row r="13" spans="1:18" ht="26.25" customHeight="1" thickBot="1">
      <c r="A13" s="340" t="s">
        <v>219</v>
      </c>
      <c r="B13" s="341">
        <v>0</v>
      </c>
      <c r="C13" s="342">
        <v>1</v>
      </c>
      <c r="D13" s="341">
        <v>0</v>
      </c>
      <c r="E13" s="342">
        <v>0</v>
      </c>
      <c r="F13" s="341">
        <v>0</v>
      </c>
      <c r="G13" s="342">
        <v>0</v>
      </c>
      <c r="H13" s="341">
        <v>0</v>
      </c>
      <c r="I13" s="341">
        <v>1</v>
      </c>
      <c r="J13" s="341">
        <v>0</v>
      </c>
      <c r="K13" s="341">
        <v>0</v>
      </c>
      <c r="L13" s="341">
        <v>0</v>
      </c>
      <c r="M13" s="341">
        <v>0</v>
      </c>
      <c r="N13" s="341">
        <v>0</v>
      </c>
      <c r="O13" s="341">
        <v>1</v>
      </c>
      <c r="P13" s="341">
        <v>0</v>
      </c>
      <c r="Q13" s="341">
        <v>0</v>
      </c>
      <c r="R13" s="341">
        <f t="shared" si="0"/>
        <v>3</v>
      </c>
    </row>
    <row r="14" spans="1:18" ht="26.25" customHeight="1" thickBot="1">
      <c r="A14" s="340" t="s">
        <v>186</v>
      </c>
      <c r="B14" s="341">
        <v>0</v>
      </c>
      <c r="C14" s="342">
        <v>0</v>
      </c>
      <c r="D14" s="341">
        <v>0</v>
      </c>
      <c r="E14" s="342">
        <v>0</v>
      </c>
      <c r="F14" s="341">
        <v>0</v>
      </c>
      <c r="G14" s="342">
        <v>0</v>
      </c>
      <c r="H14" s="341">
        <v>0</v>
      </c>
      <c r="I14" s="341">
        <v>2</v>
      </c>
      <c r="J14" s="341">
        <v>0</v>
      </c>
      <c r="K14" s="341">
        <v>0</v>
      </c>
      <c r="L14" s="341">
        <v>0</v>
      </c>
      <c r="M14" s="341">
        <v>0</v>
      </c>
      <c r="N14" s="341">
        <v>0</v>
      </c>
      <c r="O14" s="341">
        <v>0</v>
      </c>
      <c r="P14" s="341">
        <v>0</v>
      </c>
      <c r="Q14" s="341">
        <v>0</v>
      </c>
      <c r="R14" s="341">
        <f t="shared" si="0"/>
        <v>2</v>
      </c>
    </row>
    <row r="15" spans="1:18" ht="26.25" customHeight="1" thickBot="1">
      <c r="A15" s="340" t="s">
        <v>220</v>
      </c>
      <c r="B15" s="341">
        <v>0</v>
      </c>
      <c r="C15" s="342">
        <v>0</v>
      </c>
      <c r="D15" s="341">
        <v>0</v>
      </c>
      <c r="E15" s="342">
        <v>0</v>
      </c>
      <c r="F15" s="341">
        <v>0</v>
      </c>
      <c r="G15" s="342">
        <v>0</v>
      </c>
      <c r="H15" s="341">
        <v>0</v>
      </c>
      <c r="I15" s="341">
        <v>0</v>
      </c>
      <c r="J15" s="341">
        <v>0</v>
      </c>
      <c r="K15" s="341">
        <v>0</v>
      </c>
      <c r="L15" s="341">
        <v>0</v>
      </c>
      <c r="M15" s="341">
        <v>0</v>
      </c>
      <c r="N15" s="341">
        <v>1</v>
      </c>
      <c r="O15" s="341">
        <v>0</v>
      </c>
      <c r="P15" s="341">
        <v>0</v>
      </c>
      <c r="Q15" s="341">
        <v>0</v>
      </c>
      <c r="R15" s="341">
        <f t="shared" si="0"/>
        <v>1</v>
      </c>
    </row>
    <row r="16" spans="1:18" ht="26.25" customHeight="1" thickBot="1">
      <c r="A16" s="340" t="s">
        <v>187</v>
      </c>
      <c r="B16" s="341">
        <v>0</v>
      </c>
      <c r="C16" s="342">
        <v>0</v>
      </c>
      <c r="D16" s="341">
        <v>0</v>
      </c>
      <c r="E16" s="342">
        <v>0</v>
      </c>
      <c r="F16" s="341">
        <v>0</v>
      </c>
      <c r="G16" s="342">
        <v>0</v>
      </c>
      <c r="H16" s="341">
        <v>0</v>
      </c>
      <c r="I16" s="341">
        <v>0</v>
      </c>
      <c r="J16" s="341">
        <v>2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f t="shared" si="0"/>
        <v>2</v>
      </c>
    </row>
    <row r="17" spans="1:18" ht="26.25" customHeight="1" thickBot="1">
      <c r="A17" s="340" t="s">
        <v>188</v>
      </c>
      <c r="B17" s="341">
        <v>0</v>
      </c>
      <c r="C17" s="342">
        <v>0</v>
      </c>
      <c r="D17" s="341">
        <v>0</v>
      </c>
      <c r="E17" s="342">
        <v>0</v>
      </c>
      <c r="F17" s="341">
        <v>0</v>
      </c>
      <c r="G17" s="342">
        <v>0</v>
      </c>
      <c r="H17" s="341">
        <v>1</v>
      </c>
      <c r="I17" s="341">
        <v>0</v>
      </c>
      <c r="J17" s="341">
        <v>0</v>
      </c>
      <c r="K17" s="341">
        <v>1</v>
      </c>
      <c r="L17" s="341">
        <v>0</v>
      </c>
      <c r="M17" s="341">
        <v>0</v>
      </c>
      <c r="N17" s="341">
        <v>0</v>
      </c>
      <c r="O17" s="341">
        <v>1</v>
      </c>
      <c r="P17" s="341">
        <v>0</v>
      </c>
      <c r="Q17" s="341">
        <v>0</v>
      </c>
      <c r="R17" s="341">
        <f t="shared" si="0"/>
        <v>3</v>
      </c>
    </row>
    <row r="18" spans="1:18" ht="26.25" customHeight="1" thickBot="1">
      <c r="A18" s="340" t="s">
        <v>189</v>
      </c>
      <c r="B18" s="341">
        <v>0</v>
      </c>
      <c r="C18" s="342">
        <v>0</v>
      </c>
      <c r="D18" s="341">
        <v>0</v>
      </c>
      <c r="E18" s="342">
        <v>0</v>
      </c>
      <c r="F18" s="341">
        <v>0</v>
      </c>
      <c r="G18" s="342">
        <v>0</v>
      </c>
      <c r="H18" s="341">
        <v>0</v>
      </c>
      <c r="I18" s="341">
        <v>1</v>
      </c>
      <c r="J18" s="341">
        <v>0</v>
      </c>
      <c r="K18" s="341">
        <v>1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f t="shared" si="0"/>
        <v>2</v>
      </c>
    </row>
    <row r="19" spans="1:18" ht="26.25" customHeight="1" thickBot="1">
      <c r="A19" s="340" t="s">
        <v>190</v>
      </c>
      <c r="B19" s="341">
        <v>0</v>
      </c>
      <c r="C19" s="342">
        <v>0</v>
      </c>
      <c r="D19" s="341">
        <v>5</v>
      </c>
      <c r="E19" s="342">
        <v>2</v>
      </c>
      <c r="F19" s="341">
        <v>0</v>
      </c>
      <c r="G19" s="342">
        <v>3</v>
      </c>
      <c r="H19" s="341">
        <v>0</v>
      </c>
      <c r="I19" s="341">
        <v>0</v>
      </c>
      <c r="J19" s="341">
        <v>0</v>
      </c>
      <c r="K19" s="341">
        <v>0</v>
      </c>
      <c r="L19" s="341">
        <v>1</v>
      </c>
      <c r="M19" s="341">
        <v>7</v>
      </c>
      <c r="N19" s="341">
        <v>0</v>
      </c>
      <c r="O19" s="341">
        <v>3</v>
      </c>
      <c r="P19" s="341">
        <v>0</v>
      </c>
      <c r="Q19" s="341">
        <v>4</v>
      </c>
      <c r="R19" s="341">
        <f t="shared" si="0"/>
        <v>25</v>
      </c>
    </row>
    <row r="20" spans="1:18" ht="26.25" customHeight="1" thickBot="1">
      <c r="A20" s="340" t="s">
        <v>221</v>
      </c>
      <c r="B20" s="341">
        <v>0</v>
      </c>
      <c r="C20" s="342">
        <v>0</v>
      </c>
      <c r="D20" s="341">
        <v>0</v>
      </c>
      <c r="E20" s="342">
        <v>0</v>
      </c>
      <c r="F20" s="341">
        <v>0</v>
      </c>
      <c r="G20" s="342">
        <v>0</v>
      </c>
      <c r="H20" s="341">
        <v>0</v>
      </c>
      <c r="I20" s="341">
        <v>1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f t="shared" si="0"/>
        <v>1</v>
      </c>
    </row>
    <row r="21" spans="1:18" ht="26.25" customHeight="1" thickBot="1">
      <c r="A21" s="340" t="s">
        <v>222</v>
      </c>
      <c r="B21" s="341">
        <v>0</v>
      </c>
      <c r="C21" s="342">
        <v>1</v>
      </c>
      <c r="D21" s="341">
        <v>0</v>
      </c>
      <c r="E21" s="342">
        <v>0</v>
      </c>
      <c r="F21" s="341">
        <v>0</v>
      </c>
      <c r="G21" s="342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f t="shared" si="0"/>
        <v>1</v>
      </c>
    </row>
    <row r="22" spans="1:18" ht="26.25" customHeight="1" thickBot="1">
      <c r="A22" s="340" t="s">
        <v>191</v>
      </c>
      <c r="B22" s="341">
        <v>0</v>
      </c>
      <c r="C22" s="342">
        <v>0</v>
      </c>
      <c r="D22" s="341">
        <v>0</v>
      </c>
      <c r="E22" s="342">
        <v>0</v>
      </c>
      <c r="F22" s="341">
        <v>0</v>
      </c>
      <c r="G22" s="342">
        <v>0</v>
      </c>
      <c r="H22" s="341">
        <v>0</v>
      </c>
      <c r="I22" s="341">
        <v>1</v>
      </c>
      <c r="J22" s="341">
        <v>0</v>
      </c>
      <c r="K22" s="341">
        <v>0</v>
      </c>
      <c r="L22" s="341">
        <v>1</v>
      </c>
      <c r="M22" s="341">
        <v>1</v>
      </c>
      <c r="N22" s="341">
        <v>0</v>
      </c>
      <c r="O22" s="341">
        <v>0</v>
      </c>
      <c r="P22" s="341">
        <v>0</v>
      </c>
      <c r="Q22" s="341">
        <v>0</v>
      </c>
      <c r="R22" s="341">
        <f t="shared" si="0"/>
        <v>3</v>
      </c>
    </row>
    <row r="23" spans="1:18" ht="26.25" customHeight="1" thickBot="1">
      <c r="A23" s="340" t="s">
        <v>192</v>
      </c>
      <c r="B23" s="341">
        <v>0</v>
      </c>
      <c r="C23" s="342">
        <v>0</v>
      </c>
      <c r="D23" s="341">
        <v>0</v>
      </c>
      <c r="E23" s="342">
        <v>0</v>
      </c>
      <c r="F23" s="341">
        <v>0</v>
      </c>
      <c r="G23" s="342">
        <v>0</v>
      </c>
      <c r="H23" s="341">
        <v>0</v>
      </c>
      <c r="I23" s="341">
        <v>0</v>
      </c>
      <c r="J23" s="341">
        <v>0</v>
      </c>
      <c r="K23" s="341">
        <v>0</v>
      </c>
      <c r="L23" s="341">
        <v>0</v>
      </c>
      <c r="M23" s="341">
        <v>0</v>
      </c>
      <c r="N23" s="341">
        <v>6</v>
      </c>
      <c r="O23" s="341">
        <v>0</v>
      </c>
      <c r="P23" s="341">
        <v>0</v>
      </c>
      <c r="Q23" s="341">
        <v>0</v>
      </c>
      <c r="R23" s="341">
        <f t="shared" si="0"/>
        <v>6</v>
      </c>
    </row>
    <row r="24" spans="1:18" ht="26.25" customHeight="1" thickBot="1">
      <c r="A24" s="340" t="s">
        <v>193</v>
      </c>
      <c r="B24" s="341">
        <v>0</v>
      </c>
      <c r="C24" s="342">
        <v>0</v>
      </c>
      <c r="D24" s="341">
        <v>0</v>
      </c>
      <c r="E24" s="342">
        <v>0</v>
      </c>
      <c r="F24" s="341">
        <v>0</v>
      </c>
      <c r="G24" s="342">
        <v>0</v>
      </c>
      <c r="H24" s="341">
        <v>0</v>
      </c>
      <c r="I24" s="341">
        <v>1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f t="shared" si="0"/>
        <v>1</v>
      </c>
    </row>
    <row r="25" spans="1:18" ht="26.25" customHeight="1" thickBot="1">
      <c r="A25" s="340" t="s">
        <v>194</v>
      </c>
      <c r="B25" s="341">
        <v>0</v>
      </c>
      <c r="C25" s="342">
        <v>0</v>
      </c>
      <c r="D25" s="341">
        <v>1</v>
      </c>
      <c r="E25" s="342">
        <v>0</v>
      </c>
      <c r="F25" s="341">
        <v>0</v>
      </c>
      <c r="G25" s="342">
        <v>1</v>
      </c>
      <c r="H25" s="341">
        <v>4</v>
      </c>
      <c r="I25" s="341">
        <v>7</v>
      </c>
      <c r="J25" s="341">
        <v>0</v>
      </c>
      <c r="K25" s="341">
        <v>0</v>
      </c>
      <c r="L25" s="341">
        <v>0</v>
      </c>
      <c r="M25" s="341">
        <v>0</v>
      </c>
      <c r="N25" s="341">
        <v>3</v>
      </c>
      <c r="O25" s="341">
        <v>0</v>
      </c>
      <c r="P25" s="341">
        <v>0</v>
      </c>
      <c r="Q25" s="341">
        <v>0</v>
      </c>
      <c r="R25" s="341">
        <f t="shared" si="0"/>
        <v>16</v>
      </c>
    </row>
    <row r="26" spans="1:18" ht="26.25" customHeight="1" thickBot="1">
      <c r="A26" s="340" t="s">
        <v>223</v>
      </c>
      <c r="B26" s="341">
        <v>0</v>
      </c>
      <c r="C26" s="342">
        <v>0</v>
      </c>
      <c r="D26" s="341">
        <v>0</v>
      </c>
      <c r="E26" s="342">
        <v>0</v>
      </c>
      <c r="F26" s="341">
        <v>0</v>
      </c>
      <c r="G26" s="342">
        <v>0</v>
      </c>
      <c r="H26" s="341">
        <v>0</v>
      </c>
      <c r="I26" s="341">
        <v>1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f t="shared" si="0"/>
        <v>1</v>
      </c>
    </row>
    <row r="27" spans="1:18" ht="26.25" customHeight="1" thickBot="1">
      <c r="A27" s="340" t="s">
        <v>195</v>
      </c>
      <c r="B27" s="341">
        <v>0</v>
      </c>
      <c r="C27" s="342">
        <v>1</v>
      </c>
      <c r="D27" s="341">
        <v>0</v>
      </c>
      <c r="E27" s="342">
        <v>4</v>
      </c>
      <c r="F27" s="341">
        <v>0</v>
      </c>
      <c r="G27" s="342">
        <v>0</v>
      </c>
      <c r="H27" s="341">
        <v>0</v>
      </c>
      <c r="I27" s="341">
        <v>9</v>
      </c>
      <c r="J27" s="341">
        <v>0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341">
        <v>0</v>
      </c>
      <c r="R27" s="341">
        <f t="shared" si="0"/>
        <v>14</v>
      </c>
    </row>
    <row r="28" spans="1:18" ht="26.25" customHeight="1" thickBot="1">
      <c r="A28" s="340" t="s">
        <v>196</v>
      </c>
      <c r="B28" s="341">
        <v>0</v>
      </c>
      <c r="C28" s="342">
        <v>0</v>
      </c>
      <c r="D28" s="341">
        <v>0</v>
      </c>
      <c r="E28" s="342">
        <v>0</v>
      </c>
      <c r="F28" s="341">
        <v>0</v>
      </c>
      <c r="G28" s="342">
        <v>0</v>
      </c>
      <c r="H28" s="341">
        <v>0</v>
      </c>
      <c r="I28" s="341">
        <v>0</v>
      </c>
      <c r="J28" s="341">
        <v>0</v>
      </c>
      <c r="K28" s="341">
        <v>0</v>
      </c>
      <c r="L28" s="341">
        <v>1</v>
      </c>
      <c r="M28" s="341">
        <v>0</v>
      </c>
      <c r="N28" s="341">
        <v>0</v>
      </c>
      <c r="O28" s="341">
        <v>0</v>
      </c>
      <c r="P28" s="341">
        <v>0</v>
      </c>
      <c r="Q28" s="341">
        <v>0</v>
      </c>
      <c r="R28" s="341">
        <f t="shared" si="0"/>
        <v>1</v>
      </c>
    </row>
    <row r="29" spans="1:18" ht="26.25" customHeight="1" thickBot="1">
      <c r="A29" s="340" t="s">
        <v>197</v>
      </c>
      <c r="B29" s="341">
        <v>0</v>
      </c>
      <c r="C29" s="342">
        <v>0</v>
      </c>
      <c r="D29" s="341">
        <v>0</v>
      </c>
      <c r="E29" s="342">
        <v>0</v>
      </c>
      <c r="F29" s="341">
        <v>0</v>
      </c>
      <c r="G29" s="342">
        <v>1</v>
      </c>
      <c r="H29" s="341">
        <v>0</v>
      </c>
      <c r="I29" s="341">
        <v>1</v>
      </c>
      <c r="J29" s="341">
        <v>0</v>
      </c>
      <c r="K29" s="341">
        <v>0</v>
      </c>
      <c r="L29" s="341">
        <v>0</v>
      </c>
      <c r="M29" s="341">
        <v>0</v>
      </c>
      <c r="N29" s="341">
        <v>0</v>
      </c>
      <c r="O29" s="341">
        <v>0</v>
      </c>
      <c r="P29" s="341">
        <v>0</v>
      </c>
      <c r="Q29" s="341">
        <v>2</v>
      </c>
      <c r="R29" s="341">
        <f t="shared" si="0"/>
        <v>4</v>
      </c>
    </row>
    <row r="30" spans="1:18" ht="26.25" customHeight="1" thickBot="1">
      <c r="A30" s="340" t="s">
        <v>198</v>
      </c>
      <c r="B30" s="341">
        <v>2</v>
      </c>
      <c r="C30" s="342">
        <v>4</v>
      </c>
      <c r="D30" s="341">
        <v>3</v>
      </c>
      <c r="E30" s="342">
        <v>1</v>
      </c>
      <c r="F30" s="341">
        <v>0</v>
      </c>
      <c r="G30" s="342">
        <v>0</v>
      </c>
      <c r="H30" s="341">
        <v>34</v>
      </c>
      <c r="I30" s="341">
        <v>1</v>
      </c>
      <c r="J30" s="341">
        <v>0</v>
      </c>
      <c r="K30" s="341">
        <v>0</v>
      </c>
      <c r="L30" s="341">
        <v>0</v>
      </c>
      <c r="M30" s="341">
        <v>15</v>
      </c>
      <c r="N30" s="341">
        <v>0</v>
      </c>
      <c r="O30" s="341">
        <v>28</v>
      </c>
      <c r="P30" s="341">
        <v>14</v>
      </c>
      <c r="Q30" s="341">
        <v>0</v>
      </c>
      <c r="R30" s="341">
        <f t="shared" si="0"/>
        <v>102</v>
      </c>
    </row>
    <row r="31" spans="1:18" ht="26.25" customHeight="1" thickBot="1">
      <c r="A31" s="340" t="s">
        <v>224</v>
      </c>
      <c r="B31" s="341">
        <v>0</v>
      </c>
      <c r="C31" s="342">
        <v>0</v>
      </c>
      <c r="D31" s="341">
        <v>0</v>
      </c>
      <c r="E31" s="342">
        <v>0</v>
      </c>
      <c r="F31" s="341">
        <v>0</v>
      </c>
      <c r="G31" s="342">
        <v>0</v>
      </c>
      <c r="H31" s="341">
        <v>0</v>
      </c>
      <c r="I31" s="341">
        <v>0</v>
      </c>
      <c r="J31" s="341">
        <v>0</v>
      </c>
      <c r="K31" s="341">
        <v>1</v>
      </c>
      <c r="L31" s="341">
        <v>0</v>
      </c>
      <c r="M31" s="341">
        <v>0</v>
      </c>
      <c r="N31" s="341">
        <v>0</v>
      </c>
      <c r="O31" s="341">
        <v>0</v>
      </c>
      <c r="P31" s="341">
        <v>0</v>
      </c>
      <c r="Q31" s="341">
        <v>1</v>
      </c>
      <c r="R31" s="341">
        <f t="shared" si="0"/>
        <v>2</v>
      </c>
    </row>
    <row r="32" spans="1:18" ht="26.25" customHeight="1" thickBot="1">
      <c r="A32" s="340" t="s">
        <v>199</v>
      </c>
      <c r="B32" s="341">
        <v>0</v>
      </c>
      <c r="C32" s="342">
        <v>0</v>
      </c>
      <c r="D32" s="341">
        <v>0</v>
      </c>
      <c r="E32" s="342">
        <v>0</v>
      </c>
      <c r="F32" s="341">
        <v>0</v>
      </c>
      <c r="G32" s="342">
        <v>0</v>
      </c>
      <c r="H32" s="341">
        <v>0</v>
      </c>
      <c r="I32" s="341">
        <v>0</v>
      </c>
      <c r="J32" s="341">
        <v>0</v>
      </c>
      <c r="K32" s="341">
        <v>0</v>
      </c>
      <c r="L32" s="341">
        <v>0</v>
      </c>
      <c r="M32" s="341">
        <v>0</v>
      </c>
      <c r="N32" s="341">
        <v>3</v>
      </c>
      <c r="O32" s="341">
        <v>0</v>
      </c>
      <c r="P32" s="341">
        <v>0</v>
      </c>
      <c r="Q32" s="341">
        <v>0</v>
      </c>
      <c r="R32" s="341">
        <f t="shared" si="0"/>
        <v>3</v>
      </c>
    </row>
    <row r="33" spans="1:18" ht="26.25" customHeight="1" thickBot="1">
      <c r="A33" s="340" t="s">
        <v>200</v>
      </c>
      <c r="B33" s="341">
        <v>0</v>
      </c>
      <c r="C33" s="342">
        <v>0</v>
      </c>
      <c r="D33" s="341">
        <v>0</v>
      </c>
      <c r="E33" s="342">
        <v>0</v>
      </c>
      <c r="F33" s="341">
        <v>3</v>
      </c>
      <c r="G33" s="342">
        <v>0</v>
      </c>
      <c r="H33" s="341">
        <v>0</v>
      </c>
      <c r="I33" s="341">
        <v>0</v>
      </c>
      <c r="J33" s="341">
        <v>0</v>
      </c>
      <c r="K33" s="341">
        <v>0</v>
      </c>
      <c r="L33" s="341">
        <v>0</v>
      </c>
      <c r="M33" s="341">
        <v>0</v>
      </c>
      <c r="N33" s="341">
        <v>1</v>
      </c>
      <c r="O33" s="341">
        <v>0</v>
      </c>
      <c r="P33" s="341">
        <v>0</v>
      </c>
      <c r="Q33" s="341">
        <v>0</v>
      </c>
      <c r="R33" s="341">
        <f t="shared" si="0"/>
        <v>4</v>
      </c>
    </row>
    <row r="34" spans="1:18" ht="26.25" customHeight="1" thickBot="1">
      <c r="A34" s="340" t="s">
        <v>225</v>
      </c>
      <c r="B34" s="341">
        <v>0</v>
      </c>
      <c r="C34" s="342">
        <v>0</v>
      </c>
      <c r="D34" s="341">
        <v>0</v>
      </c>
      <c r="E34" s="342">
        <v>0</v>
      </c>
      <c r="F34" s="341">
        <v>0</v>
      </c>
      <c r="G34" s="342">
        <v>0</v>
      </c>
      <c r="H34" s="341">
        <v>0</v>
      </c>
      <c r="I34" s="341">
        <v>1</v>
      </c>
      <c r="J34" s="341">
        <v>0</v>
      </c>
      <c r="K34" s="341">
        <v>0</v>
      </c>
      <c r="L34" s="341">
        <v>0</v>
      </c>
      <c r="M34" s="341">
        <v>0</v>
      </c>
      <c r="N34" s="341">
        <v>0</v>
      </c>
      <c r="O34" s="341">
        <v>0</v>
      </c>
      <c r="P34" s="341">
        <v>0</v>
      </c>
      <c r="Q34" s="341">
        <v>0</v>
      </c>
      <c r="R34" s="341">
        <f t="shared" si="0"/>
        <v>1</v>
      </c>
    </row>
    <row r="35" spans="1:18" ht="26.25" customHeight="1" thickBot="1">
      <c r="A35" s="340" t="s">
        <v>226</v>
      </c>
      <c r="B35" s="341">
        <v>0</v>
      </c>
      <c r="C35" s="342">
        <v>0</v>
      </c>
      <c r="D35" s="341">
        <v>0</v>
      </c>
      <c r="E35" s="342">
        <v>0</v>
      </c>
      <c r="F35" s="341">
        <v>0</v>
      </c>
      <c r="G35" s="342">
        <v>0</v>
      </c>
      <c r="H35" s="341">
        <v>0</v>
      </c>
      <c r="I35" s="341">
        <v>0</v>
      </c>
      <c r="J35" s="341">
        <v>0</v>
      </c>
      <c r="K35" s="341">
        <v>0</v>
      </c>
      <c r="L35" s="341">
        <v>0</v>
      </c>
      <c r="M35" s="341">
        <v>0</v>
      </c>
      <c r="N35" s="341">
        <v>1</v>
      </c>
      <c r="O35" s="341">
        <v>0</v>
      </c>
      <c r="P35" s="341">
        <v>0</v>
      </c>
      <c r="Q35" s="341">
        <v>0</v>
      </c>
      <c r="R35" s="341">
        <f t="shared" si="0"/>
        <v>1</v>
      </c>
    </row>
    <row r="36" spans="1:18" ht="26.25" customHeight="1" thickBot="1">
      <c r="A36" s="340" t="s">
        <v>227</v>
      </c>
      <c r="B36" s="341">
        <v>0</v>
      </c>
      <c r="C36" s="342">
        <v>0</v>
      </c>
      <c r="D36" s="341">
        <v>1</v>
      </c>
      <c r="E36" s="342">
        <v>0</v>
      </c>
      <c r="F36" s="341">
        <v>0</v>
      </c>
      <c r="G36" s="342">
        <v>0</v>
      </c>
      <c r="H36" s="341">
        <v>0</v>
      </c>
      <c r="I36" s="341">
        <v>0</v>
      </c>
      <c r="J36" s="341">
        <v>0</v>
      </c>
      <c r="K36" s="341">
        <v>0</v>
      </c>
      <c r="L36" s="341">
        <v>0</v>
      </c>
      <c r="M36" s="341">
        <v>0</v>
      </c>
      <c r="N36" s="341">
        <v>0</v>
      </c>
      <c r="O36" s="341">
        <v>0</v>
      </c>
      <c r="P36" s="341">
        <v>0</v>
      </c>
      <c r="Q36" s="341">
        <v>0</v>
      </c>
      <c r="R36" s="341">
        <f t="shared" si="0"/>
        <v>1</v>
      </c>
    </row>
    <row r="37" spans="1:18" ht="26.25" customHeight="1" thickBot="1">
      <c r="A37" s="340" t="s">
        <v>201</v>
      </c>
      <c r="B37" s="341">
        <v>0</v>
      </c>
      <c r="C37" s="342">
        <v>0</v>
      </c>
      <c r="D37" s="341">
        <v>1</v>
      </c>
      <c r="E37" s="342">
        <v>0</v>
      </c>
      <c r="F37" s="341">
        <v>0</v>
      </c>
      <c r="G37" s="342">
        <v>0</v>
      </c>
      <c r="H37" s="341">
        <v>0</v>
      </c>
      <c r="I37" s="341">
        <v>0</v>
      </c>
      <c r="J37" s="341">
        <v>0</v>
      </c>
      <c r="K37" s="341">
        <v>0</v>
      </c>
      <c r="L37" s="341">
        <v>0</v>
      </c>
      <c r="M37" s="341">
        <v>0</v>
      </c>
      <c r="N37" s="341">
        <v>1</v>
      </c>
      <c r="O37" s="341">
        <v>0</v>
      </c>
      <c r="P37" s="341">
        <v>0</v>
      </c>
      <c r="Q37" s="341">
        <v>0</v>
      </c>
      <c r="R37" s="341">
        <f t="shared" si="0"/>
        <v>2</v>
      </c>
    </row>
    <row r="38" spans="1:18" ht="26.25" customHeight="1" thickBot="1">
      <c r="A38" s="340" t="s">
        <v>202</v>
      </c>
      <c r="B38" s="341">
        <v>0</v>
      </c>
      <c r="C38" s="342">
        <v>0</v>
      </c>
      <c r="D38" s="341">
        <v>0</v>
      </c>
      <c r="E38" s="342">
        <v>0</v>
      </c>
      <c r="F38" s="341">
        <v>0</v>
      </c>
      <c r="G38" s="342">
        <v>0</v>
      </c>
      <c r="H38" s="341">
        <v>0</v>
      </c>
      <c r="I38" s="341">
        <v>4</v>
      </c>
      <c r="J38" s="341">
        <v>0</v>
      </c>
      <c r="K38" s="341">
        <v>0</v>
      </c>
      <c r="L38" s="341">
        <v>0</v>
      </c>
      <c r="M38" s="341">
        <v>0</v>
      </c>
      <c r="N38" s="341">
        <v>5</v>
      </c>
      <c r="O38" s="341">
        <v>0</v>
      </c>
      <c r="P38" s="341">
        <v>0</v>
      </c>
      <c r="Q38" s="341">
        <v>0</v>
      </c>
      <c r="R38" s="341">
        <f t="shared" si="0"/>
        <v>9</v>
      </c>
    </row>
    <row r="39" spans="1:18" ht="26.25" customHeight="1" thickBot="1">
      <c r="A39" s="340" t="s">
        <v>228</v>
      </c>
      <c r="B39" s="341">
        <v>0</v>
      </c>
      <c r="C39" s="342">
        <v>0</v>
      </c>
      <c r="D39" s="341">
        <v>0</v>
      </c>
      <c r="E39" s="342">
        <v>0</v>
      </c>
      <c r="F39" s="341">
        <v>0</v>
      </c>
      <c r="G39" s="342">
        <v>0</v>
      </c>
      <c r="H39" s="341">
        <v>0</v>
      </c>
      <c r="I39" s="341">
        <v>1</v>
      </c>
      <c r="J39" s="341">
        <v>0</v>
      </c>
      <c r="K39" s="341">
        <v>0</v>
      </c>
      <c r="L39" s="341">
        <v>0</v>
      </c>
      <c r="M39" s="341">
        <v>0</v>
      </c>
      <c r="N39" s="341">
        <v>0</v>
      </c>
      <c r="O39" s="341">
        <v>0</v>
      </c>
      <c r="P39" s="341">
        <v>0</v>
      </c>
      <c r="Q39" s="341">
        <v>0</v>
      </c>
      <c r="R39" s="341">
        <f t="shared" si="0"/>
        <v>1</v>
      </c>
    </row>
    <row r="40" spans="1:18" ht="26.25" customHeight="1" thickBot="1">
      <c r="A40" s="340" t="s">
        <v>204</v>
      </c>
      <c r="B40" s="341">
        <v>0</v>
      </c>
      <c r="C40" s="342">
        <v>0</v>
      </c>
      <c r="D40" s="341">
        <v>1</v>
      </c>
      <c r="E40" s="342">
        <v>0</v>
      </c>
      <c r="F40" s="341">
        <v>7</v>
      </c>
      <c r="G40" s="342">
        <v>0</v>
      </c>
      <c r="H40" s="341">
        <v>0</v>
      </c>
      <c r="I40" s="341">
        <v>0</v>
      </c>
      <c r="J40" s="341">
        <v>0</v>
      </c>
      <c r="K40" s="341">
        <v>0</v>
      </c>
      <c r="L40" s="341">
        <v>0</v>
      </c>
      <c r="M40" s="341">
        <v>0</v>
      </c>
      <c r="N40" s="341">
        <v>0</v>
      </c>
      <c r="O40" s="341">
        <v>0</v>
      </c>
      <c r="P40" s="341">
        <v>0</v>
      </c>
      <c r="Q40" s="341">
        <v>0</v>
      </c>
      <c r="R40" s="341">
        <f t="shared" si="0"/>
        <v>8</v>
      </c>
    </row>
    <row r="41" spans="1:18" ht="26.25" customHeight="1" thickBot="1">
      <c r="A41" s="340" t="s">
        <v>203</v>
      </c>
      <c r="B41" s="341">
        <v>0</v>
      </c>
      <c r="C41" s="342">
        <v>6</v>
      </c>
      <c r="D41" s="341">
        <v>8</v>
      </c>
      <c r="E41" s="342">
        <v>6</v>
      </c>
      <c r="F41" s="341">
        <v>0</v>
      </c>
      <c r="G41" s="342">
        <v>8</v>
      </c>
      <c r="H41" s="341">
        <v>5</v>
      </c>
      <c r="I41" s="341">
        <v>5</v>
      </c>
      <c r="J41" s="341">
        <v>3</v>
      </c>
      <c r="K41" s="341">
        <v>16</v>
      </c>
      <c r="L41" s="341">
        <v>0</v>
      </c>
      <c r="M41" s="341">
        <v>3</v>
      </c>
      <c r="N41" s="341">
        <v>0</v>
      </c>
      <c r="O41" s="341">
        <v>7</v>
      </c>
      <c r="P41" s="341">
        <v>4</v>
      </c>
      <c r="Q41" s="341">
        <v>17</v>
      </c>
      <c r="R41" s="341">
        <f t="shared" si="0"/>
        <v>88</v>
      </c>
    </row>
    <row r="42" spans="1:18" ht="26.25" customHeight="1" thickBot="1">
      <c r="A42" s="340" t="s">
        <v>9</v>
      </c>
      <c r="B42" s="341">
        <v>4</v>
      </c>
      <c r="C42" s="342">
        <v>13</v>
      </c>
      <c r="D42" s="341">
        <f>SUM(D8:D41)</f>
        <v>21</v>
      </c>
      <c r="E42" s="342">
        <v>14</v>
      </c>
      <c r="F42" s="341">
        <v>10</v>
      </c>
      <c r="G42" s="342">
        <v>14</v>
      </c>
      <c r="H42" s="341">
        <v>45</v>
      </c>
      <c r="I42" s="341">
        <v>38</v>
      </c>
      <c r="J42" s="341">
        <v>7</v>
      </c>
      <c r="K42" s="341">
        <v>20</v>
      </c>
      <c r="L42" s="341">
        <v>5</v>
      </c>
      <c r="M42" s="341">
        <v>26</v>
      </c>
      <c r="N42" s="341">
        <v>21</v>
      </c>
      <c r="O42" s="341">
        <v>40</v>
      </c>
      <c r="P42" s="341">
        <v>18</v>
      </c>
      <c r="Q42" s="341">
        <v>24</v>
      </c>
      <c r="R42" s="341">
        <f t="shared" si="0"/>
        <v>320</v>
      </c>
    </row>
    <row r="43" spans="1:18" ht="17.25" customHeight="1" thickBot="1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</row>
    <row r="44" spans="1:18" ht="16.5" thickBot="1">
      <c r="A44" s="343" t="s">
        <v>205</v>
      </c>
      <c r="B44" s="344">
        <v>6</v>
      </c>
      <c r="C44" s="344">
        <v>23</v>
      </c>
      <c r="D44" s="344">
        <v>26</v>
      </c>
      <c r="E44" s="344">
        <v>35</v>
      </c>
      <c r="F44" s="344">
        <v>19</v>
      </c>
      <c r="G44" s="344">
        <v>15</v>
      </c>
      <c r="H44" s="344">
        <v>33</v>
      </c>
      <c r="I44" s="344">
        <v>56</v>
      </c>
      <c r="J44" s="344">
        <v>6</v>
      </c>
      <c r="K44" s="344">
        <v>17</v>
      </c>
      <c r="L44" s="344">
        <v>10</v>
      </c>
      <c r="M44" s="344">
        <v>36</v>
      </c>
      <c r="N44" s="344">
        <v>13</v>
      </c>
      <c r="O44" s="344">
        <v>20</v>
      </c>
      <c r="P44" s="344">
        <v>14</v>
      </c>
      <c r="Q44" s="344">
        <v>32</v>
      </c>
      <c r="R44" s="344">
        <f>SUM(B44:Q44)</f>
        <v>361</v>
      </c>
    </row>
    <row r="45" spans="1:18" s="292" customFormat="1" ht="16.5" customHeight="1" thickBot="1">
      <c r="A45" s="345" t="s">
        <v>206</v>
      </c>
      <c r="B45" s="346">
        <f>B42/B44</f>
        <v>0.66666666666666663</v>
      </c>
      <c r="C45" s="346">
        <f t="shared" ref="C45:R45" si="1">C42/C44</f>
        <v>0.56521739130434778</v>
      </c>
      <c r="D45" s="346">
        <f t="shared" si="1"/>
        <v>0.80769230769230771</v>
      </c>
      <c r="E45" s="346">
        <f t="shared" si="1"/>
        <v>0.4</v>
      </c>
      <c r="F45" s="346">
        <f t="shared" si="1"/>
        <v>0.52631578947368418</v>
      </c>
      <c r="G45" s="346">
        <f t="shared" si="1"/>
        <v>0.93333333333333335</v>
      </c>
      <c r="H45" s="346">
        <f t="shared" si="1"/>
        <v>1.3636363636363635</v>
      </c>
      <c r="I45" s="346">
        <f t="shared" si="1"/>
        <v>0.6785714285714286</v>
      </c>
      <c r="J45" s="346">
        <f t="shared" si="1"/>
        <v>1.1666666666666667</v>
      </c>
      <c r="K45" s="346">
        <f t="shared" si="1"/>
        <v>1.1764705882352942</v>
      </c>
      <c r="L45" s="346">
        <f t="shared" si="1"/>
        <v>0.5</v>
      </c>
      <c r="M45" s="346">
        <f t="shared" si="1"/>
        <v>0.72222222222222221</v>
      </c>
      <c r="N45" s="346">
        <f t="shared" si="1"/>
        <v>1.6153846153846154</v>
      </c>
      <c r="O45" s="346">
        <f t="shared" si="1"/>
        <v>2</v>
      </c>
      <c r="P45" s="346">
        <f t="shared" si="1"/>
        <v>1.2857142857142858</v>
      </c>
      <c r="Q45" s="346">
        <f t="shared" si="1"/>
        <v>0.75</v>
      </c>
      <c r="R45" s="346">
        <f t="shared" si="1"/>
        <v>0.88642659279778391</v>
      </c>
    </row>
    <row r="49" spans="2:2">
      <c r="B49" s="336"/>
    </row>
    <row r="50" spans="2:2">
      <c r="B50" s="336"/>
    </row>
    <row r="51" spans="2:2">
      <c r="B51" s="336"/>
    </row>
    <row r="52" spans="2:2">
      <c r="B52" s="336"/>
    </row>
    <row r="53" spans="2:2">
      <c r="B53" s="336"/>
    </row>
    <row r="54" spans="2:2">
      <c r="B54" s="336"/>
    </row>
    <row r="55" spans="2:2">
      <c r="B55" s="336"/>
    </row>
    <row r="56" spans="2:2">
      <c r="B56" s="336"/>
    </row>
    <row r="57" spans="2:2">
      <c r="B57" s="336"/>
    </row>
    <row r="58" spans="2:2">
      <c r="B58" s="336"/>
    </row>
    <row r="59" spans="2:2">
      <c r="B59" s="336"/>
    </row>
    <row r="60" spans="2:2">
      <c r="B60" s="336"/>
    </row>
    <row r="61" spans="2:2">
      <c r="B61" s="336"/>
    </row>
    <row r="62" spans="2:2">
      <c r="B62" s="336"/>
    </row>
    <row r="63" spans="2:2">
      <c r="B63" s="336"/>
    </row>
    <row r="64" spans="2:2">
      <c r="B64" s="336"/>
    </row>
    <row r="65" spans="2:2">
      <c r="B65" s="336"/>
    </row>
  </sheetData>
  <mergeCells count="4">
    <mergeCell ref="A43:R43"/>
    <mergeCell ref="A6:F6"/>
    <mergeCell ref="G6:L6"/>
    <mergeCell ref="M6:R6"/>
  </mergeCells>
  <conditionalFormatting sqref="B45:R45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H24"/>
  <sheetViews>
    <sheetView workbookViewId="0">
      <selection activeCell="K25" sqref="K25"/>
    </sheetView>
  </sheetViews>
  <sheetFormatPr defaultRowHeight="12.75"/>
  <cols>
    <col min="1" max="1" width="78.140625" customWidth="1"/>
  </cols>
  <sheetData>
    <row r="1" spans="1:8">
      <c r="A1" s="298" t="s">
        <v>118</v>
      </c>
      <c r="B1" s="299"/>
      <c r="C1" s="299"/>
      <c r="D1" s="299"/>
      <c r="E1" s="299"/>
      <c r="F1" s="300"/>
    </row>
    <row r="2" spans="1:8">
      <c r="A2" s="301" t="s">
        <v>119</v>
      </c>
      <c r="B2" s="302"/>
      <c r="C2" s="302"/>
      <c r="D2" s="302"/>
      <c r="E2" s="302"/>
      <c r="F2" s="303"/>
    </row>
    <row r="3" spans="1:8">
      <c r="A3" s="301" t="s">
        <v>120</v>
      </c>
      <c r="B3" s="302"/>
      <c r="C3" s="302"/>
      <c r="D3" s="302"/>
      <c r="E3" s="302"/>
      <c r="F3" s="303"/>
    </row>
    <row r="4" spans="1:8">
      <c r="A4" s="301" t="s">
        <v>121</v>
      </c>
      <c r="B4" s="302"/>
      <c r="C4" s="302"/>
      <c r="D4" s="302"/>
      <c r="E4" s="302"/>
      <c r="F4" s="303"/>
    </row>
    <row r="5" spans="1:8" ht="13.5" thickBot="1">
      <c r="A5" s="307" t="s">
        <v>122</v>
      </c>
      <c r="B5" s="308"/>
      <c r="C5" s="308"/>
      <c r="D5" s="308"/>
      <c r="E5" s="308"/>
      <c r="F5" s="309"/>
    </row>
    <row r="6" spans="1:8" ht="13.5" thickBot="1">
      <c r="A6" s="379" t="s">
        <v>215</v>
      </c>
      <c r="B6" s="380"/>
      <c r="C6" s="380"/>
      <c r="D6" s="380"/>
      <c r="E6" s="380"/>
      <c r="F6" s="381"/>
    </row>
    <row r="7" spans="1:8" ht="17.25" customHeight="1">
      <c r="A7" s="310" t="s">
        <v>207</v>
      </c>
      <c r="B7" s="304" t="s">
        <v>208</v>
      </c>
      <c r="C7" s="311" t="s">
        <v>209</v>
      </c>
      <c r="D7" s="304" t="s">
        <v>9</v>
      </c>
      <c r="E7" s="312" t="s">
        <v>205</v>
      </c>
      <c r="F7" s="313" t="s">
        <v>206</v>
      </c>
    </row>
    <row r="8" spans="1:8" ht="17.25" customHeight="1">
      <c r="A8" s="305" t="s">
        <v>50</v>
      </c>
      <c r="B8" s="293">
        <v>2</v>
      </c>
      <c r="C8" s="297">
        <v>2</v>
      </c>
      <c r="D8" s="347">
        <f>B8+C8</f>
        <v>4</v>
      </c>
      <c r="E8" s="74">
        <v>6</v>
      </c>
      <c r="F8" s="314">
        <f>D8/E8</f>
        <v>0.66666666666666663</v>
      </c>
      <c r="H8" s="336"/>
    </row>
    <row r="9" spans="1:8" ht="17.25" customHeight="1">
      <c r="A9" s="305" t="s">
        <v>172</v>
      </c>
      <c r="B9" s="293">
        <v>6</v>
      </c>
      <c r="C9" s="297">
        <v>7</v>
      </c>
      <c r="D9" s="347">
        <f t="shared" ref="D9:D23" si="0">B9+C9</f>
        <v>13</v>
      </c>
      <c r="E9" s="74">
        <v>23</v>
      </c>
      <c r="F9" s="314">
        <f t="shared" ref="F9:F24" si="1">D9/E9</f>
        <v>0.56521739130434778</v>
      </c>
      <c r="H9" s="336"/>
    </row>
    <row r="10" spans="1:8" ht="17.25" customHeight="1">
      <c r="A10" s="305" t="s">
        <v>52</v>
      </c>
      <c r="B10" s="293">
        <v>4</v>
      </c>
      <c r="C10" s="297">
        <v>17</v>
      </c>
      <c r="D10" s="347">
        <f t="shared" si="0"/>
        <v>21</v>
      </c>
      <c r="E10" s="74">
        <v>26</v>
      </c>
      <c r="F10" s="314">
        <f t="shared" si="1"/>
        <v>0.80769230769230771</v>
      </c>
      <c r="H10" s="336"/>
    </row>
    <row r="11" spans="1:8" ht="17.25" customHeight="1">
      <c r="A11" s="305" t="s">
        <v>173</v>
      </c>
      <c r="B11" s="293">
        <v>9</v>
      </c>
      <c r="C11" s="297">
        <v>5</v>
      </c>
      <c r="D11" s="347">
        <f t="shared" si="0"/>
        <v>14</v>
      </c>
      <c r="E11" s="74">
        <v>35</v>
      </c>
      <c r="F11" s="314">
        <f t="shared" si="1"/>
        <v>0.4</v>
      </c>
      <c r="H11" s="336"/>
    </row>
    <row r="12" spans="1:8" ht="17.25" customHeight="1">
      <c r="A12" s="305" t="s">
        <v>54</v>
      </c>
      <c r="B12" s="293">
        <v>5</v>
      </c>
      <c r="C12" s="297">
        <v>5</v>
      </c>
      <c r="D12" s="347">
        <f t="shared" si="0"/>
        <v>10</v>
      </c>
      <c r="E12" s="74">
        <v>19</v>
      </c>
      <c r="F12" s="314">
        <f t="shared" si="1"/>
        <v>0.52631578947368418</v>
      </c>
      <c r="H12" s="336"/>
    </row>
    <row r="13" spans="1:8" ht="17.25" customHeight="1">
      <c r="A13" s="305" t="s">
        <v>210</v>
      </c>
      <c r="B13" s="293">
        <v>7</v>
      </c>
      <c r="C13" s="297">
        <v>7</v>
      </c>
      <c r="D13" s="347">
        <f t="shared" si="0"/>
        <v>14</v>
      </c>
      <c r="E13" s="74">
        <v>15</v>
      </c>
      <c r="F13" s="314">
        <f t="shared" si="1"/>
        <v>0.93333333333333335</v>
      </c>
      <c r="H13" s="336"/>
    </row>
    <row r="14" spans="1:8" ht="17.25" customHeight="1">
      <c r="A14" s="305" t="s">
        <v>211</v>
      </c>
      <c r="B14" s="293">
        <v>43</v>
      </c>
      <c r="C14" s="297">
        <v>2</v>
      </c>
      <c r="D14" s="347">
        <f t="shared" si="0"/>
        <v>45</v>
      </c>
      <c r="E14" s="74">
        <v>33</v>
      </c>
      <c r="F14" s="314">
        <f t="shared" si="1"/>
        <v>1.3636363636363635</v>
      </c>
      <c r="H14" s="336"/>
    </row>
    <row r="15" spans="1:8" ht="17.25" customHeight="1">
      <c r="A15" s="305" t="s">
        <v>176</v>
      </c>
      <c r="B15" s="293">
        <v>25</v>
      </c>
      <c r="C15" s="297">
        <v>13</v>
      </c>
      <c r="D15" s="347">
        <f t="shared" si="0"/>
        <v>38</v>
      </c>
      <c r="E15" s="74">
        <v>56</v>
      </c>
      <c r="F15" s="314">
        <f t="shared" si="1"/>
        <v>0.6785714285714286</v>
      </c>
      <c r="H15" s="336"/>
    </row>
    <row r="16" spans="1:8" ht="17.25" customHeight="1">
      <c r="A16" s="305" t="s">
        <v>177</v>
      </c>
      <c r="B16" s="293">
        <v>3</v>
      </c>
      <c r="C16" s="297">
        <v>4</v>
      </c>
      <c r="D16" s="347">
        <f t="shared" si="0"/>
        <v>7</v>
      </c>
      <c r="E16" s="74">
        <v>6</v>
      </c>
      <c r="F16" s="314">
        <f t="shared" si="1"/>
        <v>1.1666666666666667</v>
      </c>
      <c r="H16" s="336"/>
    </row>
    <row r="17" spans="1:8" ht="17.25" customHeight="1">
      <c r="A17" s="305" t="s">
        <v>178</v>
      </c>
      <c r="B17" s="293">
        <v>2</v>
      </c>
      <c r="C17" s="297">
        <v>18</v>
      </c>
      <c r="D17" s="347">
        <f t="shared" si="0"/>
        <v>20</v>
      </c>
      <c r="E17" s="74">
        <v>17</v>
      </c>
      <c r="F17" s="314">
        <f t="shared" si="1"/>
        <v>1.1764705882352942</v>
      </c>
      <c r="H17" s="336"/>
    </row>
    <row r="18" spans="1:8" ht="17.25" customHeight="1">
      <c r="A18" s="305" t="s">
        <v>60</v>
      </c>
      <c r="B18" s="293">
        <v>4</v>
      </c>
      <c r="C18" s="297">
        <v>1</v>
      </c>
      <c r="D18" s="347">
        <f t="shared" si="0"/>
        <v>5</v>
      </c>
      <c r="E18" s="74">
        <v>10</v>
      </c>
      <c r="F18" s="314">
        <f t="shared" si="1"/>
        <v>0.5</v>
      </c>
      <c r="H18" s="336"/>
    </row>
    <row r="19" spans="1:8" ht="17.25" customHeight="1">
      <c r="A19" s="305" t="s">
        <v>61</v>
      </c>
      <c r="B19" s="293">
        <v>23</v>
      </c>
      <c r="C19" s="297">
        <v>3</v>
      </c>
      <c r="D19" s="347">
        <f t="shared" si="0"/>
        <v>26</v>
      </c>
      <c r="E19" s="74">
        <v>36</v>
      </c>
      <c r="F19" s="314">
        <f t="shared" si="1"/>
        <v>0.72222222222222221</v>
      </c>
      <c r="H19" s="336"/>
    </row>
    <row r="20" spans="1:8" ht="17.25" customHeight="1">
      <c r="A20" s="305" t="s">
        <v>62</v>
      </c>
      <c r="B20" s="293">
        <v>9</v>
      </c>
      <c r="C20" s="297">
        <v>12</v>
      </c>
      <c r="D20" s="347">
        <f t="shared" si="0"/>
        <v>21</v>
      </c>
      <c r="E20" s="74">
        <v>13</v>
      </c>
      <c r="F20" s="314">
        <f t="shared" si="1"/>
        <v>1.6153846153846154</v>
      </c>
      <c r="H20" s="336"/>
    </row>
    <row r="21" spans="1:8" ht="17.25" customHeight="1">
      <c r="A21" s="305" t="s">
        <v>180</v>
      </c>
      <c r="B21" s="293">
        <v>36</v>
      </c>
      <c r="C21" s="297">
        <v>4</v>
      </c>
      <c r="D21" s="347">
        <f t="shared" si="0"/>
        <v>40</v>
      </c>
      <c r="E21" s="74">
        <v>20</v>
      </c>
      <c r="F21" s="314">
        <f t="shared" si="1"/>
        <v>2</v>
      </c>
      <c r="H21" s="336"/>
    </row>
    <row r="22" spans="1:8" ht="17.25" customHeight="1">
      <c r="A22" s="305" t="s">
        <v>64</v>
      </c>
      <c r="B22" s="293">
        <v>16</v>
      </c>
      <c r="C22" s="297">
        <v>2</v>
      </c>
      <c r="D22" s="347">
        <f t="shared" si="0"/>
        <v>18</v>
      </c>
      <c r="E22" s="74">
        <v>14</v>
      </c>
      <c r="F22" s="314">
        <f t="shared" si="1"/>
        <v>1.2857142857142858</v>
      </c>
      <c r="H22" s="336"/>
    </row>
    <row r="23" spans="1:8" ht="17.25" customHeight="1">
      <c r="A23" s="305" t="s">
        <v>181</v>
      </c>
      <c r="B23" s="293">
        <v>15</v>
      </c>
      <c r="C23" s="297">
        <v>9</v>
      </c>
      <c r="D23" s="347">
        <f t="shared" si="0"/>
        <v>24</v>
      </c>
      <c r="E23" s="74">
        <v>32</v>
      </c>
      <c r="F23" s="314">
        <f t="shared" si="1"/>
        <v>0.75</v>
      </c>
      <c r="H23" s="336"/>
    </row>
    <row r="24" spans="1:8" ht="17.25" customHeight="1" thickBot="1">
      <c r="A24" s="315" t="s">
        <v>9</v>
      </c>
      <c r="B24" s="316">
        <v>209</v>
      </c>
      <c r="C24" s="317">
        <f>SUM(C8:C23)</f>
        <v>111</v>
      </c>
      <c r="D24" s="348">
        <f>SUM(D8:D23)</f>
        <v>320</v>
      </c>
      <c r="E24" s="318">
        <f>SUM(E8:E23)</f>
        <v>361</v>
      </c>
      <c r="F24" s="306">
        <f t="shared" si="1"/>
        <v>0.88642659279778391</v>
      </c>
      <c r="H24" s="336"/>
    </row>
  </sheetData>
  <mergeCells count="1">
    <mergeCell ref="A6:F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59" t="s">
        <v>153</v>
      </c>
      <c r="C4" s="359"/>
      <c r="D4" s="359"/>
      <c r="E4" s="359"/>
      <c r="F4" s="359"/>
      <c r="G4" s="359"/>
      <c r="H4" s="359"/>
      <c r="I4" s="359"/>
      <c r="J4" s="186"/>
      <c r="K4" s="186"/>
      <c r="L4" s="186"/>
    </row>
    <row r="6" spans="1:12" ht="47.25" customHeight="1">
      <c r="B6" s="377" t="s">
        <v>141</v>
      </c>
      <c r="C6" s="377"/>
      <c r="D6" s="377"/>
      <c r="E6" s="377"/>
      <c r="F6" s="206" t="s">
        <v>154</v>
      </c>
      <c r="G6" s="206" t="s">
        <v>155</v>
      </c>
      <c r="H6" s="206" t="s">
        <v>156</v>
      </c>
      <c r="I6" s="206" t="s">
        <v>145</v>
      </c>
    </row>
    <row r="7" spans="1:12" ht="15" customHeight="1">
      <c r="B7" s="122" t="s">
        <v>29</v>
      </c>
      <c r="C7" s="239" t="s">
        <v>95</v>
      </c>
      <c r="D7" s="256"/>
      <c r="E7" s="257">
        <v>328438.93</v>
      </c>
      <c r="F7" s="258">
        <v>0</v>
      </c>
      <c r="G7" s="258">
        <f>E7-F7</f>
        <v>328438.93</v>
      </c>
      <c r="H7" s="258">
        <f>G7</f>
        <v>328438.93</v>
      </c>
      <c r="I7" s="258">
        <v>0</v>
      </c>
    </row>
    <row r="8" spans="1:12" ht="15" customHeight="1">
      <c r="B8" s="259" t="s">
        <v>30</v>
      </c>
      <c r="C8" s="260" t="s">
        <v>95</v>
      </c>
      <c r="D8" s="261"/>
      <c r="E8" s="262">
        <v>322710.53000000003</v>
      </c>
      <c r="F8" s="263">
        <v>3432.82759452971</v>
      </c>
      <c r="G8" s="263">
        <f>E8-F8</f>
        <v>319277.70240547031</v>
      </c>
      <c r="H8" s="263">
        <f>G8</f>
        <v>319277.70240547031</v>
      </c>
      <c r="I8" s="263">
        <v>0</v>
      </c>
      <c r="K8" s="31"/>
    </row>
    <row r="9" spans="1:12" ht="15" customHeight="1">
      <c r="B9" s="122" t="s">
        <v>38</v>
      </c>
      <c r="C9" s="239" t="s">
        <v>95</v>
      </c>
      <c r="D9" s="256"/>
      <c r="E9" s="262">
        <v>146140.57999999999</v>
      </c>
      <c r="F9" s="264">
        <v>0</v>
      </c>
      <c r="G9" s="264">
        <f>E9-F9</f>
        <v>146140.57999999999</v>
      </c>
      <c r="H9" s="264">
        <f>G9</f>
        <v>146140.57999999999</v>
      </c>
      <c r="I9" s="264">
        <v>0</v>
      </c>
    </row>
    <row r="10" spans="1:12" ht="15" customHeight="1">
      <c r="B10" s="122" t="s">
        <v>40</v>
      </c>
      <c r="C10" s="239" t="s">
        <v>95</v>
      </c>
      <c r="D10" s="256"/>
      <c r="E10" s="257">
        <v>85414.720000000205</v>
      </c>
      <c r="F10" s="265">
        <v>0</v>
      </c>
      <c r="G10" s="265">
        <f>E10-F10</f>
        <v>85414.720000000205</v>
      </c>
      <c r="H10" s="265">
        <f>G10</f>
        <v>85414.720000000205</v>
      </c>
      <c r="I10" s="265">
        <v>0</v>
      </c>
    </row>
    <row r="11" spans="1:12" ht="15.75" customHeight="1">
      <c r="B11" s="248" t="s">
        <v>9</v>
      </c>
      <c r="C11" s="266"/>
      <c r="D11" s="267"/>
      <c r="E11" s="268">
        <f>SUM(E7:E10)</f>
        <v>882704.76000000013</v>
      </c>
      <c r="F11" s="269">
        <v>3432.82759452971</v>
      </c>
      <c r="G11" s="269">
        <f>SUM(G7:G10)</f>
        <v>879271.93240547052</v>
      </c>
      <c r="H11" s="269">
        <f>SUM(H7:H10)</f>
        <v>879271.93240547052</v>
      </c>
      <c r="I11" s="269">
        <v>0</v>
      </c>
    </row>
    <row r="12" spans="1:12" ht="15.75" customHeight="1">
      <c r="B12" s="236"/>
      <c r="C12" s="141"/>
      <c r="D12" s="237"/>
      <c r="E12" s="238"/>
    </row>
    <row r="13" spans="1:12" ht="47.25" customHeight="1">
      <c r="B13" s="377" t="s">
        <v>148</v>
      </c>
      <c r="C13" s="377"/>
      <c r="D13" s="377"/>
      <c r="E13" s="377"/>
      <c r="F13" s="206" t="s">
        <v>154</v>
      </c>
      <c r="G13" s="206" t="s">
        <v>157</v>
      </c>
      <c r="H13" s="206" t="s">
        <v>144</v>
      </c>
      <c r="I13" s="206" t="s">
        <v>145</v>
      </c>
    </row>
    <row r="14" spans="1:12" ht="15" customHeight="1">
      <c r="B14" s="122" t="s">
        <v>28</v>
      </c>
      <c r="C14" s="239" t="s">
        <v>95</v>
      </c>
      <c r="D14" s="256"/>
      <c r="E14" s="270">
        <v>-536972.87</v>
      </c>
      <c r="F14" s="258">
        <v>0</v>
      </c>
      <c r="G14" s="258">
        <f t="shared" ref="G14:G22" si="0">E14+F14</f>
        <v>-536972.87</v>
      </c>
      <c r="H14" s="258">
        <v>-116416.819582739</v>
      </c>
      <c r="I14" s="258">
        <v>-420556.05041726102</v>
      </c>
    </row>
    <row r="15" spans="1:12" ht="15" customHeight="1">
      <c r="B15" s="271" t="s">
        <v>37</v>
      </c>
      <c r="C15" s="260" t="s">
        <v>95</v>
      </c>
      <c r="D15" s="256"/>
      <c r="E15" s="263">
        <v>-508574.61000000098</v>
      </c>
      <c r="F15" s="263">
        <v>-511110.65982364898</v>
      </c>
      <c r="G15" s="258">
        <f t="shared" si="0"/>
        <v>-1019685.2698236499</v>
      </c>
      <c r="H15" s="263">
        <v>-221069.85793944501</v>
      </c>
      <c r="I15" s="263">
        <v>-798615.411884206</v>
      </c>
    </row>
    <row r="16" spans="1:12" ht="15" customHeight="1">
      <c r="B16" s="122" t="s">
        <v>33</v>
      </c>
      <c r="C16" s="239" t="s">
        <v>95</v>
      </c>
      <c r="D16" s="256"/>
      <c r="E16" s="270">
        <v>-22161.4899999999</v>
      </c>
      <c r="F16" s="264">
        <v>0</v>
      </c>
      <c r="G16" s="258">
        <f t="shared" si="0"/>
        <v>-22161.4899999999</v>
      </c>
      <c r="H16" s="264">
        <v>-4804.6564866762501</v>
      </c>
      <c r="I16" s="264">
        <v>-17356.833513323701</v>
      </c>
    </row>
    <row r="17" spans="2:11" ht="15" customHeight="1">
      <c r="B17" s="122" t="s">
        <v>39</v>
      </c>
      <c r="C17" s="239" t="s">
        <v>95</v>
      </c>
      <c r="D17" s="256"/>
      <c r="E17" s="270">
        <v>-99452.7699999998</v>
      </c>
      <c r="F17" s="270">
        <v>-34172.861975594897</v>
      </c>
      <c r="G17" s="258">
        <f t="shared" si="0"/>
        <v>-133625.6319755947</v>
      </c>
      <c r="H17" s="270">
        <v>-28970.311087285001</v>
      </c>
      <c r="I17" s="270">
        <v>-104655.32088831</v>
      </c>
      <c r="K17" s="31"/>
    </row>
    <row r="18" spans="2:11" ht="15" customHeight="1">
      <c r="B18" s="122" t="s">
        <v>41</v>
      </c>
      <c r="C18" s="145" t="s">
        <v>99</v>
      </c>
      <c r="D18" s="256"/>
      <c r="E18" s="270">
        <v>-479870.41999999899</v>
      </c>
      <c r="F18" s="265">
        <v>-180484.14790452199</v>
      </c>
      <c r="G18" s="258">
        <f t="shared" si="0"/>
        <v>-660354.56790452101</v>
      </c>
      <c r="H18" s="265">
        <v>-143166.22475243101</v>
      </c>
      <c r="I18" s="265">
        <v>-517188.34315208998</v>
      </c>
    </row>
    <row r="19" spans="2:11" ht="15" customHeight="1">
      <c r="B19" s="122" t="s">
        <v>31</v>
      </c>
      <c r="C19" s="239" t="s">
        <v>95</v>
      </c>
      <c r="D19" s="256"/>
      <c r="E19" s="257">
        <v>29115.030000000199</v>
      </c>
      <c r="F19" s="270">
        <v>-194455.42234444999</v>
      </c>
      <c r="G19" s="258">
        <f t="shared" si="0"/>
        <v>-165340.39234444979</v>
      </c>
      <c r="H19" s="270">
        <v>-35846.136184315998</v>
      </c>
      <c r="I19" s="270">
        <v>-129494.256160134</v>
      </c>
    </row>
    <row r="20" spans="2:11" ht="15" customHeight="1">
      <c r="B20" s="144" t="s">
        <v>42</v>
      </c>
      <c r="C20" s="145" t="s">
        <v>99</v>
      </c>
      <c r="D20" s="261"/>
      <c r="E20" s="272">
        <v>-13669.6899999999</v>
      </c>
      <c r="F20" s="270">
        <v>0</v>
      </c>
      <c r="G20" s="258">
        <f t="shared" si="0"/>
        <v>-13669.6899999999</v>
      </c>
      <c r="H20" s="270">
        <v>-2963.6168294349</v>
      </c>
      <c r="I20" s="270">
        <v>-10706.073170565</v>
      </c>
      <c r="K20" s="273"/>
    </row>
    <row r="21" spans="2:11" ht="15" customHeight="1">
      <c r="B21" s="274" t="s">
        <v>43</v>
      </c>
      <c r="C21" s="275" t="s">
        <v>99</v>
      </c>
      <c r="D21" s="261"/>
      <c r="E21" s="276">
        <v>-177979.9</v>
      </c>
      <c r="F21" s="265">
        <v>-29208.067255993701</v>
      </c>
      <c r="G21" s="258">
        <f t="shared" si="0"/>
        <v>-207187.96725599369</v>
      </c>
      <c r="H21" s="265">
        <v>-44918.7762572723</v>
      </c>
      <c r="I21" s="265">
        <v>-162269.19099872099</v>
      </c>
      <c r="K21" s="273"/>
    </row>
    <row r="22" spans="2:11" ht="15" customHeight="1">
      <c r="B22" s="277" t="s">
        <v>158</v>
      </c>
      <c r="C22" s="275" t="s">
        <v>139</v>
      </c>
      <c r="D22" s="256"/>
      <c r="E22" s="278">
        <v>-979349.34</v>
      </c>
      <c r="F22" s="278">
        <v>-317296.75676793302</v>
      </c>
      <c r="G22" s="258">
        <f t="shared" si="0"/>
        <v>-1296646.0967679331</v>
      </c>
      <c r="H22" s="278">
        <v>-281115.53328587097</v>
      </c>
      <c r="I22" s="278">
        <v>-1015530.56348206</v>
      </c>
      <c r="K22" s="273"/>
    </row>
    <row r="23" spans="2:11" ht="15.75" customHeight="1">
      <c r="B23" s="248" t="s">
        <v>9</v>
      </c>
      <c r="C23" s="266"/>
      <c r="D23" s="279"/>
      <c r="E23" s="251">
        <f>SUM(E14:E22)</f>
        <v>-2788916.0599999991</v>
      </c>
      <c r="F23" s="280">
        <f>SUM(F14:F22)</f>
        <v>-1266727.9160721428</v>
      </c>
      <c r="G23" s="280">
        <f>SUM(G14:G22)</f>
        <v>-4055643.9760721424</v>
      </c>
      <c r="H23" s="280">
        <f>SUM(H14:H22)</f>
        <v>-879271.9324054704</v>
      </c>
      <c r="I23" s="280">
        <f>SUM(I14:I22)</f>
        <v>-3176372.043666671</v>
      </c>
    </row>
    <row r="24" spans="2:11" ht="7.5" customHeight="1"/>
    <row r="25" spans="2:11" ht="12.75" customHeight="1">
      <c r="B25" s="281"/>
    </row>
    <row r="26" spans="2:11" ht="12.75" customHeight="1">
      <c r="E26" s="273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82" t="s">
        <v>159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6.5" customHeight="1">
      <c r="A2" s="282" t="s">
        <v>160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6.5" customHeight="1">
      <c r="A3" s="282" t="s">
        <v>161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6.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6.5" customHeight="1">
      <c r="A5" s="383" t="s">
        <v>162</v>
      </c>
      <c r="B5" s="383" t="s">
        <v>83</v>
      </c>
      <c r="C5" s="383" t="s">
        <v>163</v>
      </c>
      <c r="D5" s="383"/>
      <c r="E5" s="383" t="s">
        <v>164</v>
      </c>
      <c r="F5" s="383"/>
      <c r="G5" s="383"/>
      <c r="H5" s="383" t="s">
        <v>165</v>
      </c>
      <c r="I5" s="383"/>
      <c r="J5" s="383"/>
      <c r="K5" s="382" t="s">
        <v>166</v>
      </c>
    </row>
    <row r="6" spans="1:11" ht="16.5" customHeight="1">
      <c r="A6" s="383"/>
      <c r="B6" s="383"/>
      <c r="C6" s="283" t="s">
        <v>167</v>
      </c>
      <c r="D6" s="283" t="s">
        <v>168</v>
      </c>
      <c r="E6" s="283" t="s">
        <v>169</v>
      </c>
      <c r="F6" s="283" t="s">
        <v>167</v>
      </c>
      <c r="G6" s="283" t="s">
        <v>168</v>
      </c>
      <c r="H6" s="283" t="s">
        <v>169</v>
      </c>
      <c r="I6" s="283" t="s">
        <v>170</v>
      </c>
      <c r="J6" s="283" t="s">
        <v>167</v>
      </c>
      <c r="K6" s="382"/>
    </row>
    <row r="7" spans="1:11" ht="16.5" customHeight="1">
      <c r="A7" s="122" t="s">
        <v>28</v>
      </c>
      <c r="B7" s="284" t="s">
        <v>95</v>
      </c>
      <c r="C7" s="285">
        <v>1836327.83</v>
      </c>
      <c r="D7" s="284">
        <v>479</v>
      </c>
      <c r="E7" s="286">
        <v>474</v>
      </c>
      <c r="F7" s="287">
        <f t="shared" ref="F7:F17" si="0">C7-J7</f>
        <v>1817159.4810438415</v>
      </c>
      <c r="G7" s="286">
        <v>474</v>
      </c>
      <c r="H7" s="145">
        <v>291</v>
      </c>
      <c r="I7" s="145">
        <f t="shared" ref="I7:I17" si="1">D7-G7</f>
        <v>5</v>
      </c>
      <c r="J7" s="287">
        <f t="shared" ref="J7:J17" si="2">K7*I7</f>
        <v>19168.348956158665</v>
      </c>
      <c r="K7" s="288">
        <f t="shared" ref="K7:K17" si="3">C7/D7</f>
        <v>3833.6697912317331</v>
      </c>
    </row>
    <row r="8" spans="1:11" ht="16.5" customHeight="1">
      <c r="A8" s="122" t="s">
        <v>37</v>
      </c>
      <c r="B8" s="284" t="s">
        <v>95</v>
      </c>
      <c r="C8" s="285">
        <v>1013976.01</v>
      </c>
      <c r="D8" s="284">
        <v>457</v>
      </c>
      <c r="E8" s="286">
        <v>348</v>
      </c>
      <c r="F8" s="287">
        <f t="shared" si="0"/>
        <v>772130.52840262582</v>
      </c>
      <c r="G8" s="286">
        <v>348</v>
      </c>
      <c r="H8" s="145">
        <v>90</v>
      </c>
      <c r="I8" s="145">
        <f t="shared" si="1"/>
        <v>109</v>
      </c>
      <c r="J8" s="287">
        <f t="shared" si="2"/>
        <v>241845.48159737419</v>
      </c>
      <c r="K8" s="288">
        <f t="shared" si="3"/>
        <v>2218.7658862144422</v>
      </c>
    </row>
    <row r="9" spans="1:11" ht="16.5" customHeight="1">
      <c r="A9" s="122" t="s">
        <v>29</v>
      </c>
      <c r="B9" s="284" t="s">
        <v>95</v>
      </c>
      <c r="C9" s="285">
        <v>1146222.31</v>
      </c>
      <c r="D9" s="284">
        <v>252</v>
      </c>
      <c r="E9" s="286">
        <v>231</v>
      </c>
      <c r="F9" s="287">
        <f t="shared" si="0"/>
        <v>1050703.7841666667</v>
      </c>
      <c r="G9" s="286">
        <v>231</v>
      </c>
      <c r="H9" s="145">
        <v>42</v>
      </c>
      <c r="I9" s="145">
        <f t="shared" si="1"/>
        <v>21</v>
      </c>
      <c r="J9" s="287">
        <f t="shared" si="2"/>
        <v>95518.525833333333</v>
      </c>
      <c r="K9" s="288">
        <f t="shared" si="3"/>
        <v>4548.5012301587303</v>
      </c>
    </row>
    <row r="10" spans="1:11" ht="16.5" customHeight="1">
      <c r="A10" s="122" t="s">
        <v>30</v>
      </c>
      <c r="B10" s="284" t="s">
        <v>95</v>
      </c>
      <c r="C10" s="285">
        <v>1576029.19</v>
      </c>
      <c r="D10" s="284">
        <v>277</v>
      </c>
      <c r="E10" s="286">
        <v>237</v>
      </c>
      <c r="F10" s="287">
        <f t="shared" si="0"/>
        <v>1348443.747400722</v>
      </c>
      <c r="G10" s="286">
        <v>237</v>
      </c>
      <c r="H10" s="145">
        <v>63</v>
      </c>
      <c r="I10" s="145">
        <f t="shared" si="1"/>
        <v>40</v>
      </c>
      <c r="J10" s="287">
        <f t="shared" si="2"/>
        <v>227585.44259927794</v>
      </c>
      <c r="K10" s="288">
        <f t="shared" si="3"/>
        <v>5689.6360649819489</v>
      </c>
    </row>
    <row r="11" spans="1:11" ht="16.5" customHeight="1">
      <c r="A11" s="122" t="s">
        <v>38</v>
      </c>
      <c r="B11" s="284" t="s">
        <v>95</v>
      </c>
      <c r="C11" s="285">
        <v>1140901.17</v>
      </c>
      <c r="D11" s="284">
        <v>196</v>
      </c>
      <c r="E11" s="289">
        <v>129</v>
      </c>
      <c r="F11" s="287">
        <f t="shared" si="0"/>
        <v>750899.23943877546</v>
      </c>
      <c r="G11" s="289">
        <v>129</v>
      </c>
      <c r="H11" s="145">
        <v>135</v>
      </c>
      <c r="I11" s="145">
        <f t="shared" si="1"/>
        <v>67</v>
      </c>
      <c r="J11" s="287">
        <f t="shared" si="2"/>
        <v>390001.93056122446</v>
      </c>
      <c r="K11" s="288">
        <f t="shared" si="3"/>
        <v>5820.9243367346935</v>
      </c>
    </row>
    <row r="12" spans="1:11" ht="16.5" customHeight="1">
      <c r="A12" s="122" t="s">
        <v>31</v>
      </c>
      <c r="B12" s="284" t="s">
        <v>95</v>
      </c>
      <c r="C12" s="285">
        <v>1108025.25</v>
      </c>
      <c r="D12" s="284">
        <v>283</v>
      </c>
      <c r="E12" s="286">
        <v>261</v>
      </c>
      <c r="F12" s="287">
        <f t="shared" si="0"/>
        <v>1021889.011484099</v>
      </c>
      <c r="G12" s="289">
        <v>261</v>
      </c>
      <c r="H12" s="145">
        <v>150</v>
      </c>
      <c r="I12" s="145">
        <f t="shared" si="1"/>
        <v>22</v>
      </c>
      <c r="J12" s="287">
        <f t="shared" si="2"/>
        <v>86136.238515901059</v>
      </c>
      <c r="K12" s="288">
        <f t="shared" si="3"/>
        <v>3915.2835689045937</v>
      </c>
    </row>
    <row r="13" spans="1:11" ht="16.5" customHeight="1">
      <c r="A13" s="122" t="s">
        <v>39</v>
      </c>
      <c r="B13" s="284" t="s">
        <v>95</v>
      </c>
      <c r="C13" s="285">
        <v>892830.64</v>
      </c>
      <c r="D13" s="284">
        <v>164</v>
      </c>
      <c r="E13" s="289">
        <v>174</v>
      </c>
      <c r="F13" s="287">
        <f t="shared" si="0"/>
        <v>892830.64</v>
      </c>
      <c r="G13" s="289">
        <v>164</v>
      </c>
      <c r="H13" s="145">
        <v>204</v>
      </c>
      <c r="I13" s="145">
        <f t="shared" si="1"/>
        <v>0</v>
      </c>
      <c r="J13" s="287">
        <f t="shared" si="2"/>
        <v>0</v>
      </c>
      <c r="K13" s="288">
        <f t="shared" si="3"/>
        <v>5444.0892682926833</v>
      </c>
    </row>
    <row r="14" spans="1:11" ht="16.5" customHeight="1">
      <c r="A14" s="122" t="s">
        <v>40</v>
      </c>
      <c r="B14" s="145" t="s">
        <v>95</v>
      </c>
      <c r="C14" s="290">
        <v>406463.04</v>
      </c>
      <c r="D14" s="145">
        <v>169</v>
      </c>
      <c r="E14" s="289">
        <v>144</v>
      </c>
      <c r="F14" s="287">
        <f t="shared" si="0"/>
        <v>346335.37136094674</v>
      </c>
      <c r="G14" s="289">
        <v>144</v>
      </c>
      <c r="H14" s="145">
        <v>300</v>
      </c>
      <c r="I14" s="145">
        <f t="shared" si="1"/>
        <v>25</v>
      </c>
      <c r="J14" s="287">
        <f t="shared" si="2"/>
        <v>60127.668639053249</v>
      </c>
      <c r="K14" s="288">
        <f t="shared" si="3"/>
        <v>2405.1067455621301</v>
      </c>
    </row>
    <row r="15" spans="1:11" ht="16.5" customHeight="1">
      <c r="A15" s="122" t="s">
        <v>41</v>
      </c>
      <c r="B15" s="286" t="s">
        <v>99</v>
      </c>
      <c r="C15" s="287">
        <v>2350987.77</v>
      </c>
      <c r="D15" s="286">
        <v>411</v>
      </c>
      <c r="E15" s="289">
        <v>363</v>
      </c>
      <c r="F15" s="287">
        <f t="shared" si="0"/>
        <v>2076419.8552554743</v>
      </c>
      <c r="G15" s="289">
        <v>363</v>
      </c>
      <c r="H15" s="145">
        <v>84</v>
      </c>
      <c r="I15" s="145">
        <f t="shared" si="1"/>
        <v>48</v>
      </c>
      <c r="J15" s="291">
        <f t="shared" si="2"/>
        <v>274567.91474452557</v>
      </c>
      <c r="K15" s="288">
        <f t="shared" si="3"/>
        <v>5720.1648905109487</v>
      </c>
    </row>
    <row r="16" spans="1:11" ht="16.5" customHeight="1">
      <c r="A16" s="122" t="s">
        <v>42</v>
      </c>
      <c r="B16" s="286" t="s">
        <v>99</v>
      </c>
      <c r="C16" s="287">
        <v>548365.69999999995</v>
      </c>
      <c r="D16" s="286">
        <v>151</v>
      </c>
      <c r="E16" s="289">
        <v>183</v>
      </c>
      <c r="F16" s="287">
        <f t="shared" si="0"/>
        <v>548365.69999999995</v>
      </c>
      <c r="G16" s="289">
        <v>151</v>
      </c>
      <c r="H16" s="145">
        <v>300</v>
      </c>
      <c r="I16" s="145">
        <f t="shared" si="1"/>
        <v>0</v>
      </c>
      <c r="J16" s="291">
        <f t="shared" si="2"/>
        <v>0</v>
      </c>
      <c r="K16" s="288">
        <f t="shared" si="3"/>
        <v>3631.5609271523176</v>
      </c>
    </row>
    <row r="17" spans="1:11" ht="16.5" customHeight="1">
      <c r="A17" s="122" t="s">
        <v>43</v>
      </c>
      <c r="B17" s="286" t="s">
        <v>99</v>
      </c>
      <c r="C17" s="287">
        <v>1026175.23</v>
      </c>
      <c r="D17" s="286">
        <v>238</v>
      </c>
      <c r="E17" s="289">
        <v>207</v>
      </c>
      <c r="F17" s="287">
        <f t="shared" si="0"/>
        <v>892513.75046218489</v>
      </c>
      <c r="G17" s="289">
        <v>207</v>
      </c>
      <c r="H17" s="145">
        <v>42</v>
      </c>
      <c r="I17" s="145">
        <f t="shared" si="1"/>
        <v>31</v>
      </c>
      <c r="J17" s="291">
        <f t="shared" si="2"/>
        <v>133661.47953781512</v>
      </c>
      <c r="K17" s="288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92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2024-07-16T15:09:02Z</dcterms:modified>
  <dc:language>pt-BR</dc:language>
</cp:coreProperties>
</file>