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"/>
    </mc:Choice>
  </mc:AlternateContent>
  <xr:revisionPtr revIDLastSave="0" documentId="13_ncr:1_{F03F8BFD-4862-484B-9D34-B2997BA4BCF3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r:id="rId8"/>
    <sheet name="Deliberação_PPI" sheetId="9" state="hidden" r:id="rId9"/>
    <sheet name="PHC" sheetId="10" state="hidden" r:id="rId10"/>
  </sheets>
  <definedNames>
    <definedName name="_xlnm.Print_Area" localSheetId="2">Cirurgias_de_Neuro!$A$1:$M$42</definedName>
    <definedName name="_xlnm.Print_Area" localSheetId="7">Deliberação!$B$1:$I$40</definedName>
    <definedName name="_xlnm.Print_Area" localSheetId="8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2">Cirurgias_de_Neuro!$A$1:$M$42</definedName>
    <definedName name="Excel_BuiltIn_Print_Area" localSheetId="7">Deliberação!$A$1:$I$38</definedName>
    <definedName name="Excel_BuiltIn_Print_Area" localSheetId="8">Deliberação_PPI!$A$1:$I$27</definedName>
    <definedName name="Excel_BuiltIn_Print_Area" localSheetId="1">Produção_tabwin!$B$7:$B$45</definedName>
    <definedName name="Excel_BuiltIn_Print_Area" localSheetId="4">Total!$A$1:$D$44</definedName>
    <definedName name="Excel_BuiltIn_Print_Area" localSheetId="6">Valores_excedente!$A$1:$I$37</definedName>
    <definedName name="Excel_BuiltIn_Print_Titles" localSheetId="2">Cirurgias_de_Neuro!$A$1:$AMJ$8</definedName>
    <definedName name="Excel_BuiltIn_Print_Titles" localSheetId="7">Deliberação!$A$1:$AMJ$7</definedName>
    <definedName name="Excel_BuiltIn_Print_Titles" localSheetId="8">Deliberação_PPI!$A$1:$AMJ$4</definedName>
    <definedName name="Excel_BuiltIn_Print_Titles" localSheetId="1">Produção_tabwin!$A$1:$AMK$4</definedName>
    <definedName name="Excel_BuiltIn_Print_Titles" localSheetId="0">Teto!$A$1:$AMJ$5</definedName>
    <definedName name="Excel_BuiltIn_Print_Titles" localSheetId="4">Total!$A$1:$AMJ$7</definedName>
    <definedName name="Excel_BuiltIn_Print_Titles" localSheetId="6">Valores_excedente!$A$1:$AMJ$4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8" l="1"/>
  <c r="M17" i="4"/>
  <c r="M16" i="4"/>
  <c r="M14" i="4"/>
  <c r="M13" i="4"/>
  <c r="M12" i="4"/>
  <c r="M11" i="4"/>
  <c r="O25" i="3"/>
  <c r="O19" i="3"/>
  <c r="O18" i="3"/>
  <c r="O17" i="3"/>
  <c r="O11" i="3"/>
  <c r="J25" i="3"/>
  <c r="J19" i="3"/>
  <c r="J18" i="3"/>
  <c r="J17" i="3"/>
  <c r="J13" i="3"/>
  <c r="D94" i="2"/>
  <c r="J16" i="3" s="1"/>
  <c r="D95" i="2"/>
  <c r="D96" i="2"/>
  <c r="J23" i="3" s="1"/>
  <c r="D97" i="2"/>
  <c r="D98" i="2"/>
  <c r="J15" i="3" s="1"/>
  <c r="D99" i="2"/>
  <c r="D100" i="2"/>
  <c r="J24" i="3" s="1"/>
  <c r="D101" i="2"/>
  <c r="D102" i="2"/>
  <c r="J14" i="3" s="1"/>
  <c r="D103" i="2"/>
  <c r="J26" i="3" s="1"/>
  <c r="D104" i="2"/>
  <c r="J21" i="3" s="1"/>
  <c r="D105" i="2"/>
  <c r="J11" i="3" s="1"/>
  <c r="D106" i="2"/>
  <c r="J20" i="3" s="1"/>
  <c r="D107" i="2"/>
  <c r="D108" i="2"/>
  <c r="J22" i="3" s="1"/>
  <c r="D93" i="2"/>
  <c r="J12" i="3"/>
  <c r="G94" i="2"/>
  <c r="O16" i="3" s="1"/>
  <c r="G95" i="2"/>
  <c r="G96" i="2"/>
  <c r="O23" i="3" s="1"/>
  <c r="G97" i="2"/>
  <c r="G98" i="2"/>
  <c r="O15" i="3" s="1"/>
  <c r="G99" i="2"/>
  <c r="O12" i="3" s="1"/>
  <c r="G100" i="2"/>
  <c r="O24" i="3" s="1"/>
  <c r="G101" i="2"/>
  <c r="G102" i="2"/>
  <c r="O14" i="3" s="1"/>
  <c r="G103" i="2"/>
  <c r="O26" i="3" s="1"/>
  <c r="G104" i="2"/>
  <c r="O21" i="3" s="1"/>
  <c r="G105" i="2"/>
  <c r="G106" i="2"/>
  <c r="O20" i="3" s="1"/>
  <c r="G107" i="2"/>
  <c r="G108" i="2"/>
  <c r="O22" i="3" s="1"/>
  <c r="G93" i="2"/>
  <c r="O13" i="3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93" i="2"/>
  <c r="C68" i="2"/>
  <c r="C48" i="2"/>
  <c r="C28" i="2"/>
  <c r="G89" i="2"/>
  <c r="F89" i="2"/>
  <c r="G68" i="2"/>
  <c r="F68" i="2"/>
  <c r="G48" i="2"/>
  <c r="F48" i="2"/>
  <c r="G28" i="2"/>
  <c r="F28" i="2"/>
  <c r="F109" i="2" s="1"/>
  <c r="G109" i="2" l="1"/>
  <c r="D109" i="2"/>
  <c r="M18" i="4"/>
  <c r="O27" i="3"/>
  <c r="D28" i="2"/>
  <c r="D12" i="5"/>
  <c r="E9" i="7" s="1"/>
  <c r="I17" i="4"/>
  <c r="I16" i="4"/>
  <c r="I15" i="4"/>
  <c r="I14" i="4"/>
  <c r="I13" i="4"/>
  <c r="I12" i="4"/>
  <c r="I11" i="4"/>
  <c r="E33" i="5"/>
  <c r="G29" i="7" s="1"/>
  <c r="E32" i="5"/>
  <c r="G28" i="7" s="1"/>
  <c r="E30" i="5"/>
  <c r="G25" i="7" s="1"/>
  <c r="E28" i="5"/>
  <c r="G23" i="7" s="1"/>
  <c r="E29" i="5"/>
  <c r="G24" i="7" s="1"/>
  <c r="E27" i="5"/>
  <c r="E19" i="5"/>
  <c r="G26" i="7" s="1"/>
  <c r="E12" i="5"/>
  <c r="G9" i="7" s="1"/>
  <c r="E17" i="5"/>
  <c r="G14" i="7" s="1"/>
  <c r="I15" i="3"/>
  <c r="E14" i="5"/>
  <c r="G11" i="7" s="1"/>
  <c r="E13" i="5"/>
  <c r="G10" i="7" s="1"/>
  <c r="K17" i="10"/>
  <c r="J17" i="10"/>
  <c r="F17" i="10" s="1"/>
  <c r="I17" i="10"/>
  <c r="K16" i="10"/>
  <c r="J16" i="10" s="1"/>
  <c r="F16" i="10" s="1"/>
  <c r="I16" i="10"/>
  <c r="K15" i="10"/>
  <c r="J15" i="10"/>
  <c r="F15" i="10" s="1"/>
  <c r="I15" i="10"/>
  <c r="K14" i="10"/>
  <c r="J14" i="10" s="1"/>
  <c r="F14" i="10" s="1"/>
  <c r="I14" i="10"/>
  <c r="K13" i="10"/>
  <c r="J13" i="10"/>
  <c r="F13" i="10" s="1"/>
  <c r="I13" i="10"/>
  <c r="K12" i="10"/>
  <c r="J12" i="10" s="1"/>
  <c r="F12" i="10" s="1"/>
  <c r="I12" i="10"/>
  <c r="K11" i="10"/>
  <c r="J11" i="10"/>
  <c r="F11" i="10" s="1"/>
  <c r="I11" i="10"/>
  <c r="K10" i="10"/>
  <c r="J10" i="10" s="1"/>
  <c r="F10" i="10" s="1"/>
  <c r="I10" i="10"/>
  <c r="K9" i="10"/>
  <c r="J9" i="10"/>
  <c r="F9" i="10" s="1"/>
  <c r="I9" i="10"/>
  <c r="K8" i="10"/>
  <c r="J8" i="10" s="1"/>
  <c r="F8" i="10" s="1"/>
  <c r="I8" i="10"/>
  <c r="K7" i="10"/>
  <c r="J7" i="10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14" i="9"/>
  <c r="G23" i="9" s="1"/>
  <c r="E11" i="9"/>
  <c r="G10" i="9"/>
  <c r="H10" i="9" s="1"/>
  <c r="G9" i="9"/>
  <c r="H9" i="9" s="1"/>
  <c r="H8" i="9"/>
  <c r="G8" i="9"/>
  <c r="G7" i="9"/>
  <c r="G11" i="9" s="1"/>
  <c r="I34" i="8"/>
  <c r="H34" i="8"/>
  <c r="F34" i="8"/>
  <c r="F23" i="8"/>
  <c r="I18" i="7"/>
  <c r="F18" i="4"/>
  <c r="E18" i="4"/>
  <c r="D18" i="4"/>
  <c r="L27" i="3"/>
  <c r="E27" i="3"/>
  <c r="D27" i="3"/>
  <c r="F24" i="3"/>
  <c r="F21" i="3"/>
  <c r="F16" i="3"/>
  <c r="F15" i="3"/>
  <c r="F14" i="3"/>
  <c r="F13" i="3"/>
  <c r="F12" i="3"/>
  <c r="F11" i="3"/>
  <c r="D68" i="2"/>
  <c r="D48" i="2"/>
  <c r="F55" i="1"/>
  <c r="E55" i="1"/>
  <c r="D52" i="1"/>
  <c r="F52" i="1" s="1"/>
  <c r="E46" i="1"/>
  <c r="D46" i="1"/>
  <c r="F46" i="1" s="1"/>
  <c r="F38" i="1"/>
  <c r="E38" i="1"/>
  <c r="D38" i="1"/>
  <c r="G37" i="1"/>
  <c r="H17" i="4" s="1"/>
  <c r="G36" i="1"/>
  <c r="H16" i="4" s="1"/>
  <c r="G35" i="1"/>
  <c r="H15" i="4" s="1"/>
  <c r="K15" i="4" s="1"/>
  <c r="G34" i="1"/>
  <c r="E49" i="1" s="1"/>
  <c r="G33" i="1"/>
  <c r="H13" i="4" s="1"/>
  <c r="G32" i="1"/>
  <c r="E45" i="1" s="1"/>
  <c r="G31" i="1"/>
  <c r="E43" i="1" s="1"/>
  <c r="F26" i="1"/>
  <c r="E26" i="1"/>
  <c r="D26" i="1"/>
  <c r="G25" i="1"/>
  <c r="G24" i="1"/>
  <c r="I25" i="3" s="1"/>
  <c r="G23" i="1"/>
  <c r="D33" i="5" s="1"/>
  <c r="G22" i="1"/>
  <c r="I24" i="3" s="1"/>
  <c r="G21" i="1"/>
  <c r="I23" i="3" s="1"/>
  <c r="G20" i="1"/>
  <c r="D54" i="1" s="1"/>
  <c r="F54" i="1" s="1"/>
  <c r="G19" i="1"/>
  <c r="D28" i="5" s="1"/>
  <c r="G18" i="1"/>
  <c r="I19" i="3" s="1"/>
  <c r="G17" i="1"/>
  <c r="G16" i="1"/>
  <c r="D27" i="5" s="1"/>
  <c r="G15" i="1"/>
  <c r="D17" i="5" s="1"/>
  <c r="G14" i="1"/>
  <c r="D48" i="1" s="1"/>
  <c r="F48" i="1" s="1"/>
  <c r="G13" i="1"/>
  <c r="D47" i="1" s="1"/>
  <c r="G12" i="1"/>
  <c r="D14" i="5" s="1"/>
  <c r="G11" i="1"/>
  <c r="D45" i="1" s="1"/>
  <c r="F45" i="1" s="1"/>
  <c r="G10" i="1"/>
  <c r="D29" i="5" s="1"/>
  <c r="G9" i="1"/>
  <c r="D43" i="1" s="1"/>
  <c r="D30" i="5" l="1"/>
  <c r="E25" i="7" s="1"/>
  <c r="D49" i="1"/>
  <c r="F49" i="1" s="1"/>
  <c r="I26" i="3"/>
  <c r="D31" i="5"/>
  <c r="I11" i="3"/>
  <c r="D53" i="1"/>
  <c r="F53" i="1" s="1"/>
  <c r="H11" i="4"/>
  <c r="K11" i="4" s="1"/>
  <c r="I14" i="3"/>
  <c r="M14" i="3" s="1"/>
  <c r="I22" i="3"/>
  <c r="D11" i="5"/>
  <c r="E8" i="7" s="1"/>
  <c r="D18" i="5"/>
  <c r="D15" i="5"/>
  <c r="E12" i="7" s="1"/>
  <c r="I18" i="3"/>
  <c r="H14" i="4"/>
  <c r="K14" i="4" s="1"/>
  <c r="D19" i="5"/>
  <c r="E26" i="7" s="1"/>
  <c r="I26" i="7" s="1"/>
  <c r="F27" i="3"/>
  <c r="M25" i="3"/>
  <c r="M19" i="3"/>
  <c r="E18" i="5"/>
  <c r="G15" i="7" s="1"/>
  <c r="E11" i="5"/>
  <c r="E16" i="5"/>
  <c r="G13" i="7" s="1"/>
  <c r="K13" i="4"/>
  <c r="K20" i="4" s="1"/>
  <c r="G30" i="5"/>
  <c r="E30" i="8" s="1"/>
  <c r="G30" i="8" s="1"/>
  <c r="G29" i="5"/>
  <c r="I18" i="4"/>
  <c r="K16" i="4"/>
  <c r="E31" i="5"/>
  <c r="G27" i="7" s="1"/>
  <c r="K17" i="4"/>
  <c r="M15" i="3"/>
  <c r="M23" i="3"/>
  <c r="M22" i="3"/>
  <c r="M18" i="3"/>
  <c r="M26" i="3"/>
  <c r="M24" i="3"/>
  <c r="I25" i="7"/>
  <c r="J27" i="3"/>
  <c r="E24" i="7"/>
  <c r="I24" i="7" s="1"/>
  <c r="E23" i="7"/>
  <c r="I23" i="7" s="1"/>
  <c r="G28" i="5"/>
  <c r="E28" i="8" s="1"/>
  <c r="G28" i="8" s="1"/>
  <c r="I9" i="7"/>
  <c r="G14" i="5"/>
  <c r="E21" i="8" s="1"/>
  <c r="G21" i="8" s="1"/>
  <c r="E11" i="7"/>
  <c r="I11" i="7" s="1"/>
  <c r="G22" i="7"/>
  <c r="G17" i="5"/>
  <c r="E20" i="8" s="1"/>
  <c r="G20" i="8" s="1"/>
  <c r="E14" i="7"/>
  <c r="I14" i="7" s="1"/>
  <c r="E22" i="7"/>
  <c r="G27" i="5"/>
  <c r="E29" i="7"/>
  <c r="I29" i="7" s="1"/>
  <c r="G33" i="5"/>
  <c r="E33" i="8" s="1"/>
  <c r="G33" i="8" s="1"/>
  <c r="F43" i="1"/>
  <c r="E15" i="7"/>
  <c r="E15" i="5"/>
  <c r="E27" i="7"/>
  <c r="D44" i="1"/>
  <c r="F44" i="1" s="1"/>
  <c r="D50" i="1"/>
  <c r="F50" i="1" s="1"/>
  <c r="I12" i="3"/>
  <c r="M12" i="3" s="1"/>
  <c r="I16" i="3"/>
  <c r="M16" i="3" s="1"/>
  <c r="I20" i="3"/>
  <c r="M20" i="3" s="1"/>
  <c r="H12" i="4"/>
  <c r="D13" i="5"/>
  <c r="D32" i="5"/>
  <c r="D16" i="5"/>
  <c r="G26" i="1"/>
  <c r="E47" i="1"/>
  <c r="E56" i="1" s="1"/>
  <c r="G12" i="5"/>
  <c r="G38" i="1"/>
  <c r="D51" i="1"/>
  <c r="F51" i="1" s="1"/>
  <c r="H7" i="9"/>
  <c r="H11" i="9" s="1"/>
  <c r="I13" i="3"/>
  <c r="M13" i="3" s="1"/>
  <c r="I17" i="3"/>
  <c r="M17" i="3" s="1"/>
  <c r="I21" i="3"/>
  <c r="M21" i="3" s="1"/>
  <c r="D20" i="5" l="1"/>
  <c r="G19" i="5"/>
  <c r="E12" i="8" s="1"/>
  <c r="G12" i="8" s="1"/>
  <c r="H12" i="8" s="1"/>
  <c r="F47" i="1"/>
  <c r="G37" i="5"/>
  <c r="M33" i="3"/>
  <c r="M35" i="3"/>
  <c r="K24" i="4"/>
  <c r="K28" i="4" s="1"/>
  <c r="M31" i="3"/>
  <c r="M39" i="3" s="1"/>
  <c r="I15" i="7"/>
  <c r="G18" i="5"/>
  <c r="E11" i="8" s="1"/>
  <c r="E22" i="8"/>
  <c r="G22" i="8" s="1"/>
  <c r="G30" i="7"/>
  <c r="I27" i="7"/>
  <c r="G31" i="5"/>
  <c r="E34" i="5"/>
  <c r="G32" i="5"/>
  <c r="E32" i="8" s="1"/>
  <c r="G32" i="8" s="1"/>
  <c r="E28" i="7"/>
  <c r="I28" i="7" s="1"/>
  <c r="D56" i="1"/>
  <c r="G13" i="5"/>
  <c r="E10" i="7"/>
  <c r="I22" i="7"/>
  <c r="D34" i="5"/>
  <c r="G12" i="7"/>
  <c r="I12" i="7" s="1"/>
  <c r="G15" i="5"/>
  <c r="E10" i="8" s="1"/>
  <c r="E29" i="8"/>
  <c r="G29" i="8" s="1"/>
  <c r="K12" i="4"/>
  <c r="K22" i="4" s="1"/>
  <c r="K30" i="4" s="1"/>
  <c r="H18" i="4"/>
  <c r="E27" i="8"/>
  <c r="G16" i="5"/>
  <c r="E18" i="8" s="1"/>
  <c r="G18" i="8" s="1"/>
  <c r="E13" i="7"/>
  <c r="I13" i="7" s="1"/>
  <c r="M11" i="3"/>
  <c r="I27" i="3"/>
  <c r="F56" i="1"/>
  <c r="E30" i="7" l="1"/>
  <c r="G11" i="8"/>
  <c r="H11" i="8" s="1"/>
  <c r="G23" i="5"/>
  <c r="E31" i="8"/>
  <c r="G31" i="8" s="1"/>
  <c r="G36" i="5"/>
  <c r="M27" i="3"/>
  <c r="M29" i="3"/>
  <c r="M37" i="3" s="1"/>
  <c r="G10" i="8"/>
  <c r="G34" i="5"/>
  <c r="G27" i="8"/>
  <c r="I32" i="7"/>
  <c r="I36" i="7" s="1"/>
  <c r="I30" i="7"/>
  <c r="E20" i="5"/>
  <c r="G8" i="7"/>
  <c r="G11" i="5"/>
  <c r="E19" i="8"/>
  <c r="G19" i="8" s="1"/>
  <c r="I10" i="7"/>
  <c r="E16" i="7"/>
  <c r="E34" i="7" s="1"/>
  <c r="K18" i="4"/>
  <c r="G34" i="8" l="1"/>
  <c r="E34" i="8"/>
  <c r="G20" i="5"/>
  <c r="G22" i="5"/>
  <c r="G40" i="5" s="1"/>
  <c r="H10" i="8"/>
  <c r="G41" i="5"/>
  <c r="E13" i="8"/>
  <c r="G13" i="8" s="1"/>
  <c r="G16" i="7"/>
  <c r="G34" i="7" s="1"/>
  <c r="I8" i="7"/>
  <c r="I16" i="7" s="1"/>
  <c r="I34" i="7" s="1"/>
  <c r="E14" i="8" l="1"/>
  <c r="G23" i="8"/>
  <c r="E23" i="8"/>
  <c r="H13" i="8" l="1"/>
  <c r="H14" i="8" s="1"/>
  <c r="G14" i="8"/>
  <c r="G36" i="8" s="1"/>
  <c r="H39" i="8" l="1"/>
  <c r="H36" i="8"/>
  <c r="G24" i="8"/>
  <c r="H19" i="8" l="1"/>
  <c r="H18" i="8"/>
  <c r="I18" i="8" s="1"/>
  <c r="H22" i="8"/>
  <c r="I22" i="8" s="1"/>
  <c r="H20" i="8"/>
  <c r="I20" i="8" s="1"/>
  <c r="H21" i="8"/>
  <c r="I21" i="8" s="1"/>
  <c r="I23" i="8" l="1"/>
  <c r="I19" i="8"/>
  <c r="H23" i="8"/>
  <c r="F14" i="8" l="1"/>
</calcChain>
</file>

<file path=xl/sharedStrings.xml><?xml version="1.0" encoding="utf-8"?>
<sst xmlns="http://schemas.openxmlformats.org/spreadsheetml/2006/main" count="599" uniqueCount="166">
  <si>
    <t>ESTADO DE SANTA CATARINA</t>
  </si>
  <si>
    <t>SECRETARIA DE ESTADO DA SAÚDE</t>
  </si>
  <si>
    <t>GERÊNCIA DE CONTROLE E AVALIAÇÃO DE SISTEMAS DE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</si>
  <si>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</si>
  <si>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</si>
  <si>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</si>
  <si>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</si>
  <si>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</si>
  <si>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</si>
  <si>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</si>
  <si>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</si>
  <si>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</si>
  <si>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</si>
  <si>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</si>
  <si>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</si>
  <si>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</si>
  <si>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</si>
  <si>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</si>
  <si>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</si>
  <si>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</si>
  <si>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</si>
  <si>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</si>
  <si>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</si>
  <si>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</si>
  <si>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</si>
  <si>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</si>
  <si>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</si>
  <si>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</si>
  <si>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</si>
  <si>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</si>
  <si>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</si>
  <si>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</si>
  <si>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</si>
  <si>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</si>
  <si>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</si>
  <si>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</si>
  <si>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</si>
  <si>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</si>
  <si>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</si>
  <si>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</si>
  <si>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</si>
  <si>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</si>
  <si>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</si>
  <si>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CIRURGIAS 0403</t>
  </si>
  <si>
    <t>2303892 HOSPITAL SAO FRANCISCO - Conc¢rdia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</si>
  <si>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</si>
  <si>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</si>
  <si>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</si>
  <si>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</si>
  <si>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</si>
  <si>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</si>
  <si>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</si>
  <si>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</si>
  <si>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</si>
  <si>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</si>
  <si>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Ca‡ador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</si>
  <si>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</si>
  <si>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</si>
  <si>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</si>
  <si>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</si>
  <si>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</si>
  <si>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</si>
  <si>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Produção</t>
  </si>
  <si>
    <t>CIRURGIAS SEQUENCIAIS DE NEURO</t>
  </si>
  <si>
    <t>CIRURGIAS  NEURO ENDO-VASCULAR 04.03.07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</si>
  <si>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</si>
  <si>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</si>
  <si>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</si>
  <si>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</si>
  <si>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</si>
  <si>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</si>
  <si>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Del. CIB 431/14</t>
  </si>
  <si>
    <t>Teto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</si>
  <si>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</si>
  <si>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</si>
  <si>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</si>
  <si>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</si>
  <si>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</si>
  <si>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 xml:space="preserve">   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</si>
  <si>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</si>
  <si>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</si>
  <si>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</si>
  <si>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</si>
  <si>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GE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</si>
  <si>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</si>
  <si>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</si>
  <si>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</si>
  <si>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</si>
  <si>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</si>
  <si>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</si>
  <si>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</si>
  <si>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>Extrapolamento GE</t>
  </si>
  <si>
    <t>Extrapolamento GERAL</t>
  </si>
  <si>
    <t>HOSPITAL</t>
  </si>
  <si>
    <t>Teto Hospitalar Mensal</t>
  </si>
  <si>
    <t>Total Geral</t>
  </si>
  <si>
    <t>GESTÃO MUNICIPAL</t>
  </si>
  <si>
    <t>SOBRAS DE TETO GM</t>
  </si>
  <si>
    <t>GESTÃO ESTADUAL</t>
  </si>
  <si>
    <t>SOBRAS DE TETO GE</t>
  </si>
  <si>
    <t>SOBRAS DE TETO GERAL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</si>
  <si>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</si>
  <si>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</si>
  <si>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</si>
  <si>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</si>
  <si>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</si>
  <si>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Produção excedente</t>
  </si>
  <si>
    <t>Sobra do EC Julho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</si>
  <si>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</si>
  <si>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</si>
  <si>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</si>
  <si>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</si>
  <si>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</si>
  <si>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</si>
  <si>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</si>
  <si>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</si>
  <si>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</si>
  <si>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</si>
  <si>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</si>
  <si>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</si>
  <si>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</si>
  <si>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</si>
  <si>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</si>
  <si>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</si>
  <si>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</si>
  <si>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</si>
  <si>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</si>
  <si>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</si>
  <si>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</si>
  <si>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</si>
  <si>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</si>
  <si>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</si>
  <si>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</si>
  <si>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</si>
  <si>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Sobra do EC Outubro 2023</t>
  </si>
  <si>
    <t>Sobra do EC Julho + Dezembro</t>
  </si>
  <si>
    <t xml:space="preserve">Faixa Federal </t>
  </si>
  <si>
    <t>Produção FAEC</t>
  </si>
  <si>
    <t>Produçã FAEC</t>
  </si>
  <si>
    <t>Físico</t>
  </si>
  <si>
    <t>Financeiro</t>
  </si>
  <si>
    <t>Produçã MAC</t>
  </si>
  <si>
    <t>DATA DE TABULAÇÃO: 12/03/2024</t>
  </si>
  <si>
    <t>CIRURGIAS NEURO GERAL</t>
  </si>
  <si>
    <t xml:space="preserve">Sobra de Teto GM </t>
  </si>
  <si>
    <t>Sobra de Teto GE</t>
  </si>
  <si>
    <t>Sobra de Teto GERAL</t>
  </si>
  <si>
    <t>Encontro de Contas Termo de Compromisso de Garantia de Acesso da Neurologia
Período Janeiro de 2024
DELIBERAÇÃO</t>
  </si>
  <si>
    <t>Encontro de Contas Termo de Compromisso de Garantia de Acesso da Neurologia
Período Janeiro de 2024
Neurologia GERAL</t>
  </si>
  <si>
    <t>Encontro de Contas Termo de Compromisso de Garantia de Acesso Neurologia
Período Janeiro de 2024
Neuro Endo</t>
  </si>
  <si>
    <t>Encontro de Contas Termo de Compromisso de Garantia de Acesso Neurologia
Período Janeiro de 2024
CIRURGIA</t>
  </si>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</sst>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* #,##0.00&quot; &quot;;* &quot;(&quot;#,##0.00&quot;)&quot;;* &quot;-&quot;#&quot; &quot;;@&quot; &quot;"/>
    <numFmt numFmtId="165" formatCode="[$R$-416]&quot; &quot;#,##0.00;[Red]&quot;-&quot;[$R$-416]&quot; &quot;#,##0.00"/>
    <numFmt numFmtId="166" formatCode="&quot; R$ &quot;* #,##0.00&quot; &quot;;&quot; R$ &quot;* &quot;(&quot;#,##0.00&quot;)&quot;;&quot; R$ &quot;* &quot;-&quot;#&quot; &quot;;@&quot; &quot;"/>
    <numFmt numFmtId="167" formatCode="* #,##0.00&quot; &quot;;&quot;-&quot;* #,##0.00&quot; &quot;;* &quot;-&quot;#&quot; &quot;;@&quot; &quot;"/>
    <numFmt numFmtId="168" formatCode="&quot; &quot;[$R$-416]&quot; &quot;* #,##0.00&quot; &quot;;&quot;-&quot;[$R$-416]&quot; &quot;* #,##0.00&quot; &quot;;&quot; &quot;[$R$-416]&quot; &quot;* &quot;-&quot;#&quot; &quot;;&quot; &quot;@&quot; &quot;"/>
    <numFmt numFmtId="169" formatCode="&quot;R$&quot;\ #,##0.00"/>
  </numFmts>
  <fonts count="33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CC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1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6"/>
      <color rgb="FF000000"/>
      <name val="Arial1"/>
    </font>
    <font>
      <b/>
      <sz val="6"/>
      <color rgb="FF000000"/>
      <name val="Arial1"/>
    </font>
    <font>
      <b/>
      <sz val="10"/>
      <color rgb="FF000000"/>
      <name val="Arial1"/>
    </font>
    <font>
      <sz val="11"/>
      <color rgb="FF000000"/>
      <name val="Arial1"/>
    </font>
    <font>
      <b/>
      <i/>
      <sz val="20"/>
      <color rgb="FF000000"/>
      <name val="Arial1"/>
    </font>
    <font>
      <b/>
      <sz val="14"/>
      <color rgb="FF000000"/>
      <name val="Arial1"/>
    </font>
    <font>
      <sz val="14"/>
      <color rgb="FF000000"/>
      <name val="Arial1"/>
    </font>
    <font>
      <sz val="12"/>
      <color rgb="FF000000"/>
      <name val="Arial1"/>
    </font>
    <font>
      <sz val="14"/>
      <color rgb="FF000000"/>
      <name val="Arial"/>
      <family val="2"/>
    </font>
    <font>
      <b/>
      <sz val="18"/>
      <color rgb="FF000000"/>
      <name val="Arial1"/>
    </font>
    <font>
      <sz val="18"/>
      <color rgb="FF000000"/>
      <name val="Arial1"/>
    </font>
    <font>
      <b/>
      <sz val="12"/>
      <color rgb="FF000000"/>
      <name val="Arial1"/>
    </font>
    <font>
      <sz val="12"/>
      <color rgb="FF000000"/>
      <name val="Arial"/>
      <family val="2"/>
    </font>
    <font>
      <b/>
      <sz val="12"/>
      <color rgb="FFC9211E"/>
      <name val="Arial1"/>
    </font>
    <font>
      <b/>
      <i/>
      <sz val="12"/>
      <color rgb="FF000000"/>
      <name val="Arial1"/>
    </font>
    <font>
      <b/>
      <sz val="12"/>
      <name val="Arial"/>
      <family val="2"/>
    </font>
    <font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B2B2B2"/>
        <bgColor rgb="FFB2B2B2"/>
      </patternFill>
    </fill>
    <fill>
      <patternFill patternType="solid">
        <fgColor rgb="FF999999"/>
        <bgColor rgb="FF999999"/>
      </patternFill>
    </fill>
    <fill>
      <patternFill patternType="solid">
        <fgColor rgb="FF969696"/>
        <bgColor rgb="FF969696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969696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4">
    <xf numFmtId="0" fontId="0" fillId="0" borderId="0"/>
    <xf numFmtId="168" fontId="2" fillId="0" borderId="0" applyFont="0" applyFill="0" applyBorder="0" applyAlignment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4" fillId="6" borderId="0" applyNumberFormat="0" applyBorder="0" applyProtection="0"/>
    <xf numFmtId="164" fontId="2" fillId="0" borderId="0" applyFont="0" applyBorder="0" applyProtection="0"/>
    <xf numFmtId="166" fontId="2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  <xf numFmtId="0" fontId="1" fillId="0" borderId="0"/>
  </cellStyleXfs>
  <cellXfs count="282">
    <xf numFmtId="0" fontId="0" fillId="0" borderId="0" xfId="0"/>
    <xf numFmtId="0" fontId="16" fillId="9" borderId="0" xfId="17" applyFont="1" applyFill="1" applyAlignment="1">
      <alignment horizontal="left" vertical="center" indent="15"/>
    </xf>
    <xf numFmtId="0" fontId="13" fillId="9" borderId="0" xfId="17" applyFont="1" applyFill="1" applyAlignment="1">
      <alignment vertical="center"/>
    </xf>
    <xf numFmtId="164" fontId="13" fillId="9" borderId="0" xfId="8" applyFont="1" applyFill="1" applyAlignment="1">
      <alignment vertical="center"/>
    </xf>
    <xf numFmtId="0" fontId="17" fillId="9" borderId="0" xfId="17" applyFont="1" applyFill="1" applyAlignment="1">
      <alignment horizontal="left" vertical="center" indent="15"/>
    </xf>
    <xf numFmtId="0" fontId="18" fillId="10" borderId="2" xfId="17" applyFont="1" applyFill="1" applyBorder="1" applyAlignment="1">
      <alignment horizontal="center" vertical="center"/>
    </xf>
    <xf numFmtId="0" fontId="18" fillId="9" borderId="0" xfId="17" applyFont="1" applyFill="1" applyAlignment="1">
      <alignment horizontal="center" vertical="center"/>
    </xf>
    <xf numFmtId="164" fontId="18" fillId="10" borderId="2" xfId="8" applyFont="1" applyFill="1" applyBorder="1" applyAlignment="1">
      <alignment horizontal="center" vertical="center"/>
    </xf>
    <xf numFmtId="164" fontId="18" fillId="10" borderId="2" xfId="8" applyFont="1" applyFill="1" applyBorder="1" applyAlignment="1">
      <alignment horizontal="center" vertical="center" wrapText="1"/>
    </xf>
    <xf numFmtId="0" fontId="13" fillId="9" borderId="2" xfId="17" applyFont="1" applyFill="1" applyBorder="1" applyAlignment="1">
      <alignment vertical="center"/>
    </xf>
    <xf numFmtId="165" fontId="0" fillId="0" borderId="2" xfId="8" applyNumberFormat="1" applyFont="1" applyFill="1" applyBorder="1" applyAlignment="1">
      <alignment horizontal="left" vertical="center"/>
    </xf>
    <xf numFmtId="165" fontId="13" fillId="9" borderId="2" xfId="8" applyNumberFormat="1" applyFont="1" applyFill="1" applyBorder="1" applyAlignment="1">
      <alignment horizontal="left" vertical="center"/>
    </xf>
    <xf numFmtId="165" fontId="13" fillId="9" borderId="2" xfId="17" applyNumberFormat="1" applyFont="1" applyFill="1" applyBorder="1" applyAlignment="1">
      <alignment horizontal="left" vertical="center"/>
    </xf>
    <xf numFmtId="165" fontId="13" fillId="9" borderId="0" xfId="17" applyNumberFormat="1" applyFont="1" applyFill="1" applyAlignment="1">
      <alignment vertical="center"/>
    </xf>
    <xf numFmtId="0" fontId="13" fillId="0" borderId="2" xfId="17" applyFont="1" applyFill="1" applyBorder="1" applyAlignment="1">
      <alignment vertical="center"/>
    </xf>
    <xf numFmtId="0" fontId="13" fillId="0" borderId="2" xfId="17" applyFont="1" applyFill="1" applyBorder="1" applyAlignment="1"/>
    <xf numFmtId="165" fontId="18" fillId="10" borderId="2" xfId="8" applyNumberFormat="1" applyFont="1" applyFill="1" applyBorder="1" applyAlignment="1">
      <alignment horizontal="left" vertical="center"/>
    </xf>
    <xf numFmtId="0" fontId="18" fillId="9" borderId="3" xfId="17" applyFont="1" applyFill="1" applyBorder="1" applyAlignment="1">
      <alignment horizontal="center" vertical="center"/>
    </xf>
    <xf numFmtId="0" fontId="13" fillId="9" borderId="4" xfId="17" applyFont="1" applyFill="1" applyBorder="1" applyAlignment="1">
      <alignment vertical="center"/>
    </xf>
    <xf numFmtId="0" fontId="13" fillId="9" borderId="3" xfId="17" applyFont="1" applyFill="1" applyBorder="1" applyAlignment="1">
      <alignment vertical="center"/>
    </xf>
    <xf numFmtId="165" fontId="0" fillId="0" borderId="2" xfId="8" applyNumberFormat="1" applyFont="1" applyFill="1" applyBorder="1" applyAlignment="1">
      <alignment horizontal="left"/>
    </xf>
    <xf numFmtId="0" fontId="13" fillId="9" borderId="5" xfId="17" applyFont="1" applyFill="1" applyBorder="1" applyAlignment="1">
      <alignment vertical="center"/>
    </xf>
    <xf numFmtId="0" fontId="18" fillId="11" borderId="2" xfId="17" applyFont="1" applyFill="1" applyBorder="1" applyAlignment="1">
      <alignment horizontal="center" vertical="center"/>
    </xf>
    <xf numFmtId="164" fontId="18" fillId="11" borderId="2" xfId="8" applyFont="1" applyFill="1" applyBorder="1" applyAlignment="1">
      <alignment horizontal="center" vertical="center"/>
    </xf>
    <xf numFmtId="165" fontId="13" fillId="9" borderId="4" xfId="8" applyNumberFormat="1" applyFont="1" applyFill="1" applyBorder="1" applyAlignment="1">
      <alignment horizontal="center" vertical="center"/>
    </xf>
    <xf numFmtId="165" fontId="13" fillId="9" borderId="4" xfId="17" applyNumberFormat="1" applyFont="1" applyFill="1" applyBorder="1" applyAlignment="1">
      <alignment horizontal="center" vertical="center"/>
    </xf>
    <xf numFmtId="165" fontId="0" fillId="0" borderId="2" xfId="8" applyNumberFormat="1" applyFont="1" applyFill="1" applyBorder="1" applyAlignment="1">
      <alignment horizontal="center" vertical="center"/>
    </xf>
    <xf numFmtId="165" fontId="18" fillId="11" borderId="2" xfId="8" applyNumberFormat="1" applyFont="1" applyFill="1" applyBorder="1" applyAlignment="1">
      <alignment horizontal="center" vertical="center"/>
    </xf>
    <xf numFmtId="165" fontId="18" fillId="11" borderId="2" xfId="8" applyNumberFormat="1" applyFont="1" applyFill="1" applyBorder="1" applyAlignment="1">
      <alignment horizontal="left" vertical="center"/>
    </xf>
    <xf numFmtId="164" fontId="13" fillId="9" borderId="0" xfId="17" applyNumberFormat="1" applyFont="1" applyFill="1" applyAlignment="1">
      <alignment vertical="center"/>
    </xf>
    <xf numFmtId="167" fontId="13" fillId="9" borderId="0" xfId="17" applyNumberFormat="1" applyFont="1" applyFill="1" applyAlignment="1">
      <alignment vertical="center"/>
    </xf>
    <xf numFmtId="0" fontId="13" fillId="11" borderId="0" xfId="17" applyFont="1" applyFill="1" applyAlignment="1">
      <alignment vertical="center"/>
    </xf>
    <xf numFmtId="165" fontId="0" fillId="0" borderId="0" xfId="0" applyNumberFormat="1"/>
    <xf numFmtId="0" fontId="19" fillId="9" borderId="2" xfId="17" applyFont="1" applyFill="1" applyBorder="1" applyAlignment="1">
      <alignment vertical="center"/>
    </xf>
    <xf numFmtId="0" fontId="13" fillId="0" borderId="0" xfId="17" applyFont="1" applyFill="1" applyAlignment="1">
      <alignment vertical="center"/>
    </xf>
    <xf numFmtId="0" fontId="21" fillId="10" borderId="2" xfId="17" applyFont="1" applyFill="1" applyBorder="1" applyAlignment="1">
      <alignment horizontal="center" vertical="center"/>
    </xf>
    <xf numFmtId="0" fontId="21" fillId="9" borderId="3" xfId="17" applyFont="1" applyFill="1" applyBorder="1" applyAlignment="1">
      <alignment horizontal="center" vertical="center"/>
    </xf>
    <xf numFmtId="164" fontId="21" fillId="10" borderId="2" xfId="8" applyFont="1" applyFill="1" applyBorder="1" applyAlignment="1">
      <alignment horizontal="center" vertical="center"/>
    </xf>
    <xf numFmtId="0" fontId="21" fillId="12" borderId="2" xfId="17" applyFont="1" applyFill="1" applyBorder="1" applyAlignment="1">
      <alignment horizontal="center" vertical="center"/>
    </xf>
    <xf numFmtId="0" fontId="22" fillId="9" borderId="3" xfId="17" applyFont="1" applyFill="1" applyBorder="1" applyAlignment="1">
      <alignment vertical="center"/>
    </xf>
    <xf numFmtId="164" fontId="22" fillId="9" borderId="4" xfId="8" applyFont="1" applyFill="1" applyBorder="1" applyAlignment="1">
      <alignment vertical="center"/>
    </xf>
    <xf numFmtId="164" fontId="22" fillId="9" borderId="4" xfId="17" applyNumberFormat="1" applyFont="1" applyFill="1" applyBorder="1" applyAlignment="1">
      <alignment vertical="center"/>
    </xf>
    <xf numFmtId="0" fontId="22" fillId="9" borderId="2" xfId="17" applyFont="1" applyFill="1" applyBorder="1" applyAlignment="1">
      <alignment horizontal="center" vertical="center"/>
    </xf>
    <xf numFmtId="165" fontId="22" fillId="9" borderId="4" xfId="8" applyNumberFormat="1" applyFont="1" applyFill="1" applyBorder="1" applyAlignment="1">
      <alignment horizontal="center" vertical="center"/>
    </xf>
    <xf numFmtId="165" fontId="22" fillId="9" borderId="2" xfId="17" applyNumberFormat="1" applyFont="1" applyFill="1" applyBorder="1" applyAlignment="1">
      <alignment horizontal="left" vertical="center"/>
    </xf>
    <xf numFmtId="4" fontId="13" fillId="9" borderId="0" xfId="17" applyNumberFormat="1" applyFont="1" applyFill="1" applyAlignment="1">
      <alignment vertical="center"/>
    </xf>
    <xf numFmtId="164" fontId="22" fillId="9" borderId="2" xfId="8" applyFont="1" applyFill="1" applyBorder="1" applyAlignment="1">
      <alignment vertical="center"/>
    </xf>
    <xf numFmtId="164" fontId="22" fillId="9" borderId="2" xfId="17" applyNumberFormat="1" applyFont="1" applyFill="1" applyBorder="1" applyAlignment="1">
      <alignment vertical="center"/>
    </xf>
    <xf numFmtId="165" fontId="22" fillId="9" borderId="2" xfId="8" applyNumberFormat="1" applyFont="1" applyFill="1" applyBorder="1" applyAlignment="1">
      <alignment horizontal="center" vertical="center"/>
    </xf>
    <xf numFmtId="164" fontId="22" fillId="9" borderId="5" xfId="8" applyFont="1" applyFill="1" applyBorder="1" applyAlignment="1">
      <alignment vertical="center"/>
    </xf>
    <xf numFmtId="164" fontId="22" fillId="9" borderId="5" xfId="17" applyNumberFormat="1" applyFont="1" applyFill="1" applyBorder="1" applyAlignment="1">
      <alignment vertical="center"/>
    </xf>
    <xf numFmtId="165" fontId="22" fillId="9" borderId="5" xfId="8" applyNumberFormat="1" applyFont="1" applyFill="1" applyBorder="1" applyAlignment="1">
      <alignment horizontal="center" vertical="center"/>
    </xf>
    <xf numFmtId="165" fontId="22" fillId="9" borderId="5" xfId="17" applyNumberFormat="1" applyFont="1" applyFill="1" applyBorder="1" applyAlignment="1">
      <alignment horizontal="left" vertical="center"/>
    </xf>
    <xf numFmtId="165" fontId="21" fillId="10" borderId="2" xfId="8" applyNumberFormat="1" applyFont="1" applyFill="1" applyBorder="1" applyAlignment="1">
      <alignment horizontal="center" vertical="center"/>
    </xf>
    <xf numFmtId="165" fontId="21" fillId="13" borderId="2" xfId="17" applyNumberFormat="1" applyFont="1" applyFill="1" applyBorder="1" applyAlignment="1">
      <alignment horizontal="left" vertical="center"/>
    </xf>
    <xf numFmtId="164" fontId="21" fillId="10" borderId="2" xfId="8" applyFont="1" applyFill="1" applyBorder="1" applyAlignment="1">
      <alignment vertical="center"/>
    </xf>
    <xf numFmtId="164" fontId="21" fillId="9" borderId="2" xfId="8" applyFont="1" applyFill="1" applyBorder="1" applyAlignment="1">
      <alignment vertical="center"/>
    </xf>
    <xf numFmtId="0" fontId="22" fillId="9" borderId="0" xfId="17" applyFont="1" applyFill="1" applyAlignment="1">
      <alignment vertical="center"/>
    </xf>
    <xf numFmtId="164" fontId="22" fillId="9" borderId="0" xfId="8" applyFont="1" applyFill="1" applyAlignment="1">
      <alignment vertical="center"/>
    </xf>
    <xf numFmtId="165" fontId="21" fillId="10" borderId="2" xfId="17" applyNumberFormat="1" applyFont="1" applyFill="1" applyBorder="1" applyAlignment="1">
      <alignment horizontal="center" vertical="center"/>
    </xf>
    <xf numFmtId="0" fontId="23" fillId="9" borderId="2" xfId="17" applyFont="1" applyFill="1" applyBorder="1" applyAlignment="1">
      <alignment vertical="center"/>
    </xf>
    <xf numFmtId="165" fontId="22" fillId="9" borderId="2" xfId="8" applyNumberFormat="1" applyFont="1" applyFill="1" applyBorder="1" applyAlignment="1">
      <alignment horizontal="left" vertical="center"/>
    </xf>
    <xf numFmtId="165" fontId="22" fillId="9" borderId="4" xfId="17" applyNumberFormat="1" applyFont="1" applyFill="1" applyBorder="1" applyAlignment="1">
      <alignment horizontal="left" vertical="center"/>
    </xf>
    <xf numFmtId="0" fontId="23" fillId="9" borderId="2" xfId="17" applyFont="1" applyFill="1" applyBorder="1" applyAlignment="1"/>
    <xf numFmtId="165" fontId="24" fillId="0" borderId="2" xfId="0" applyNumberFormat="1" applyFont="1" applyBorder="1" applyAlignment="1">
      <alignment horizontal="left" vertical="center"/>
    </xf>
    <xf numFmtId="165" fontId="21" fillId="10" borderId="2" xfId="8" applyNumberFormat="1" applyFont="1" applyFill="1" applyBorder="1" applyAlignment="1">
      <alignment horizontal="left" vertical="center"/>
    </xf>
    <xf numFmtId="0" fontId="21" fillId="9" borderId="0" xfId="17" applyFont="1" applyFill="1" applyAlignment="1">
      <alignment horizontal="center" vertical="center"/>
    </xf>
    <xf numFmtId="0" fontId="19" fillId="9" borderId="2" xfId="17" applyFont="1" applyFill="1" applyBorder="1" applyAlignment="1">
      <alignment vertical="center" wrapText="1"/>
    </xf>
    <xf numFmtId="0" fontId="23" fillId="9" borderId="2" xfId="17" applyFont="1" applyFill="1" applyBorder="1" applyAlignment="1">
      <alignment horizontal="left" vertical="center"/>
    </xf>
    <xf numFmtId="165" fontId="22" fillId="9" borderId="2" xfId="17" applyNumberFormat="1" applyFont="1" applyFill="1" applyBorder="1" applyAlignment="1">
      <alignment horizontal="center" vertical="center"/>
    </xf>
    <xf numFmtId="0" fontId="13" fillId="9" borderId="2" xfId="17" applyFont="1" applyFill="1" applyBorder="1" applyAlignment="1">
      <alignment vertical="center" wrapText="1"/>
    </xf>
    <xf numFmtId="0" fontId="23" fillId="0" borderId="2" xfId="17" applyFont="1" applyFill="1" applyBorder="1" applyAlignment="1">
      <alignment horizontal="left" vertical="center"/>
    </xf>
    <xf numFmtId="165" fontId="21" fillId="9" borderId="0" xfId="8" applyNumberFormat="1" applyFont="1" applyFill="1" applyAlignment="1">
      <alignment horizontal="center" vertical="center"/>
    </xf>
    <xf numFmtId="164" fontId="25" fillId="10" borderId="2" xfId="8" applyFont="1" applyFill="1" applyBorder="1" applyAlignment="1">
      <alignment horizontal="center" vertical="center"/>
    </xf>
    <xf numFmtId="165" fontId="25" fillId="10" borderId="2" xfId="8" applyNumberFormat="1" applyFont="1" applyFill="1" applyBorder="1" applyAlignment="1">
      <alignment horizontal="center" vertical="center"/>
    </xf>
    <xf numFmtId="0" fontId="13" fillId="9" borderId="0" xfId="17" applyFont="1" applyFill="1" applyAlignment="1">
      <alignment horizontal="center" vertical="center"/>
    </xf>
    <xf numFmtId="0" fontId="25" fillId="10" borderId="2" xfId="17" applyFont="1" applyFill="1" applyBorder="1" applyAlignment="1">
      <alignment horizontal="center" vertical="center"/>
    </xf>
    <xf numFmtId="0" fontId="25" fillId="9" borderId="3" xfId="17" applyFont="1" applyFill="1" applyBorder="1" applyAlignment="1">
      <alignment horizontal="center" vertical="center"/>
    </xf>
    <xf numFmtId="164" fontId="26" fillId="9" borderId="4" xfId="17" applyNumberFormat="1" applyFont="1" applyFill="1" applyBorder="1" applyAlignment="1">
      <alignment horizontal="center" vertical="center"/>
    </xf>
    <xf numFmtId="0" fontId="26" fillId="9" borderId="3" xfId="17" applyFont="1" applyFill="1" applyBorder="1" applyAlignment="1">
      <alignment vertical="center"/>
    </xf>
    <xf numFmtId="164" fontId="26" fillId="9" borderId="4" xfId="17" applyNumberFormat="1" applyFont="1" applyFill="1" applyBorder="1" applyAlignment="1">
      <alignment vertical="center"/>
    </xf>
    <xf numFmtId="164" fontId="26" fillId="9" borderId="2" xfId="17" applyNumberFormat="1" applyFont="1" applyFill="1" applyBorder="1" applyAlignment="1">
      <alignment horizontal="center" vertical="center"/>
    </xf>
    <xf numFmtId="164" fontId="26" fillId="9" borderId="2" xfId="17" applyNumberFormat="1" applyFont="1" applyFill="1" applyBorder="1" applyAlignment="1">
      <alignment vertical="center"/>
    </xf>
    <xf numFmtId="164" fontId="26" fillId="12" borderId="4" xfId="17" applyNumberFormat="1" applyFont="1" applyFill="1" applyBorder="1" applyAlignment="1">
      <alignment vertical="center"/>
    </xf>
    <xf numFmtId="164" fontId="26" fillId="9" borderId="5" xfId="17" applyNumberFormat="1" applyFont="1" applyFill="1" applyBorder="1" applyAlignment="1">
      <alignment horizontal="center" vertical="center"/>
    </xf>
    <xf numFmtId="164" fontId="26" fillId="9" borderId="5" xfId="17" applyNumberFormat="1" applyFont="1" applyFill="1" applyBorder="1" applyAlignment="1">
      <alignment vertical="center"/>
    </xf>
    <xf numFmtId="164" fontId="13" fillId="9" borderId="6" xfId="8" applyFont="1" applyFill="1" applyBorder="1" applyAlignment="1">
      <alignment horizontal="center" vertical="center"/>
    </xf>
    <xf numFmtId="0" fontId="25" fillId="9" borderId="7" xfId="17" applyFont="1" applyFill="1" applyBorder="1" applyAlignment="1">
      <alignment horizontal="center" vertical="center"/>
    </xf>
    <xf numFmtId="0" fontId="26" fillId="9" borderId="0" xfId="17" applyFont="1" applyFill="1" applyAlignment="1">
      <alignment vertical="center"/>
    </xf>
    <xf numFmtId="0" fontId="26" fillId="9" borderId="0" xfId="17" applyFont="1" applyFill="1" applyAlignment="1">
      <alignment horizontal="center" vertical="center"/>
    </xf>
    <xf numFmtId="164" fontId="26" fillId="9" borderId="0" xfId="8" applyFont="1" applyFill="1" applyAlignment="1">
      <alignment vertical="center"/>
    </xf>
    <xf numFmtId="164" fontId="26" fillId="9" borderId="0" xfId="8" applyFont="1" applyFill="1" applyAlignment="1">
      <alignment horizontal="center" vertical="center"/>
    </xf>
    <xf numFmtId="0" fontId="26" fillId="9" borderId="2" xfId="17" applyFont="1" applyFill="1" applyBorder="1" applyAlignment="1">
      <alignment horizontal="center" vertical="center"/>
    </xf>
    <xf numFmtId="164" fontId="26" fillId="9" borderId="2" xfId="8" applyFont="1" applyFill="1" applyBorder="1" applyAlignment="1">
      <alignment horizontal="center" vertical="center"/>
    </xf>
    <xf numFmtId="164" fontId="26" fillId="12" borderId="2" xfId="8" applyFont="1" applyFill="1" applyBorder="1" applyAlignment="1">
      <alignment horizontal="center" vertical="center"/>
    </xf>
    <xf numFmtId="164" fontId="26" fillId="9" borderId="5" xfId="8" applyFont="1" applyFill="1" applyBorder="1" applyAlignment="1">
      <alignment horizontal="center" vertical="center"/>
    </xf>
    <xf numFmtId="0" fontId="26" fillId="9" borderId="5" xfId="17" applyFont="1" applyFill="1" applyBorder="1" applyAlignment="1">
      <alignment horizontal="center" vertical="center"/>
    </xf>
    <xf numFmtId="0" fontId="25" fillId="9" borderId="8" xfId="17" applyFont="1" applyFill="1" applyBorder="1" applyAlignment="1">
      <alignment horizontal="center" vertical="center"/>
    </xf>
    <xf numFmtId="0" fontId="22" fillId="9" borderId="0" xfId="17" applyFont="1" applyFill="1" applyAlignment="1">
      <alignment horizontal="center" vertical="center"/>
    </xf>
    <xf numFmtId="164" fontId="22" fillId="9" borderId="0" xfId="8" applyFont="1" applyFill="1" applyAlignment="1">
      <alignment horizontal="center" vertical="center"/>
    </xf>
    <xf numFmtId="0" fontId="25" fillId="9" borderId="6" xfId="17" applyFont="1" applyFill="1" applyBorder="1" applyAlignment="1">
      <alignment horizontal="center" vertical="center"/>
    </xf>
    <xf numFmtId="0" fontId="17" fillId="9" borderId="0" xfId="17" applyFont="1" applyFill="1" applyAlignment="1">
      <alignment vertical="center"/>
    </xf>
    <xf numFmtId="0" fontId="20" fillId="9" borderId="0" xfId="17" applyFont="1" applyFill="1" applyAlignment="1">
      <alignment vertical="center" wrapText="1"/>
    </xf>
    <xf numFmtId="0" fontId="21" fillId="14" borderId="2" xfId="17" applyFont="1" applyFill="1" applyBorder="1" applyAlignment="1">
      <alignment horizontal="center" vertical="center"/>
    </xf>
    <xf numFmtId="0" fontId="27" fillId="15" borderId="2" xfId="17" applyFont="1" applyFill="1" applyBorder="1" applyAlignment="1">
      <alignment horizontal="center" vertical="center" wrapText="1"/>
    </xf>
    <xf numFmtId="164" fontId="23" fillId="9" borderId="2" xfId="17" applyNumberFormat="1" applyFont="1" applyFill="1" applyBorder="1" applyAlignment="1">
      <alignment horizontal="center" vertical="center"/>
    </xf>
    <xf numFmtId="0" fontId="23" fillId="9" borderId="2" xfId="0" applyFont="1" applyFill="1" applyBorder="1"/>
    <xf numFmtId="165" fontId="23" fillId="9" borderId="2" xfId="0" applyNumberFormat="1" applyFont="1" applyFill="1" applyBorder="1" applyAlignment="1">
      <alignment horizontal="left" vertical="center"/>
    </xf>
    <xf numFmtId="166" fontId="23" fillId="9" borderId="2" xfId="9" applyFont="1" applyFill="1" applyBorder="1" applyAlignment="1">
      <alignment horizontal="left" vertical="center"/>
    </xf>
    <xf numFmtId="165" fontId="23" fillId="9" borderId="2" xfId="9" applyNumberFormat="1" applyFont="1" applyFill="1" applyBorder="1" applyAlignment="1">
      <alignment horizontal="left" vertical="center"/>
    </xf>
    <xf numFmtId="166" fontId="23" fillId="9" borderId="2" xfId="9" applyFont="1" applyFill="1" applyBorder="1" applyAlignment="1">
      <alignment vertical="center"/>
    </xf>
    <xf numFmtId="0" fontId="27" fillId="15" borderId="4" xfId="17" applyFont="1" applyFill="1" applyBorder="1" applyAlignment="1">
      <alignment horizontal="left" vertical="center"/>
    </xf>
    <xf numFmtId="0" fontId="27" fillId="15" borderId="4" xfId="17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27" fillId="15" borderId="9" xfId="9" applyNumberFormat="1" applyFont="1" applyFill="1" applyBorder="1" applyAlignment="1">
      <alignment horizontal="left" vertical="center"/>
    </xf>
    <xf numFmtId="0" fontId="27" fillId="9" borderId="0" xfId="17" applyFont="1" applyFill="1" applyAlignment="1">
      <alignment horizontal="left" vertical="center"/>
    </xf>
    <xf numFmtId="0" fontId="27" fillId="9" borderId="0" xfId="17" applyFont="1" applyFill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164" fontId="27" fillId="9" borderId="0" xfId="0" applyNumberFormat="1" applyFont="1" applyFill="1" applyAlignment="1">
      <alignment horizontal="center" vertical="center"/>
    </xf>
    <xf numFmtId="0" fontId="21" fillId="14" borderId="5" xfId="17" applyFont="1" applyFill="1" applyBorder="1" applyAlignment="1">
      <alignment horizontal="center" vertical="center"/>
    </xf>
    <xf numFmtId="0" fontId="27" fillId="15" borderId="5" xfId="17" applyFont="1" applyFill="1" applyBorder="1" applyAlignment="1">
      <alignment horizontal="center" vertical="center" wrapText="1"/>
    </xf>
    <xf numFmtId="0" fontId="23" fillId="0" borderId="2" xfId="0" applyFont="1" applyBorder="1"/>
    <xf numFmtId="0" fontId="28" fillId="0" borderId="2" xfId="0" applyFont="1" applyBorder="1"/>
    <xf numFmtId="0" fontId="28" fillId="0" borderId="2" xfId="0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left" vertical="center"/>
    </xf>
    <xf numFmtId="165" fontId="27" fillId="15" borderId="4" xfId="9" applyNumberFormat="1" applyFont="1" applyFill="1" applyBorder="1" applyAlignment="1">
      <alignment horizontal="left" vertical="center"/>
    </xf>
    <xf numFmtId="0" fontId="23" fillId="9" borderId="2" xfId="17" applyFont="1" applyFill="1" applyBorder="1" applyAlignment="1">
      <alignment horizontal="center" vertical="center"/>
    </xf>
    <xf numFmtId="166" fontId="23" fillId="0" borderId="2" xfId="9" applyFont="1" applyFill="1" applyBorder="1" applyAlignment="1">
      <alignment horizontal="left"/>
    </xf>
    <xf numFmtId="166" fontId="23" fillId="0" borderId="2" xfId="9" applyFont="1" applyFill="1" applyBorder="1" applyAlignment="1"/>
    <xf numFmtId="0" fontId="27" fillId="15" borderId="2" xfId="17" applyFont="1" applyFill="1" applyBorder="1" applyAlignment="1">
      <alignment horizontal="left" vertical="center"/>
    </xf>
    <xf numFmtId="0" fontId="27" fillId="15" borderId="2" xfId="17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5" fontId="27" fillId="15" borderId="2" xfId="9" applyNumberFormat="1" applyFont="1" applyFill="1" applyBorder="1" applyAlignment="1">
      <alignment horizontal="left" vertical="center"/>
    </xf>
    <xf numFmtId="166" fontId="27" fillId="15" borderId="2" xfId="9" applyFont="1" applyFill="1" applyBorder="1" applyAlignment="1"/>
    <xf numFmtId="165" fontId="27" fillId="15" borderId="2" xfId="9" applyNumberFormat="1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2" xfId="0" applyBorder="1" applyAlignment="1">
      <alignment horizontal="right" wrapText="1"/>
    </xf>
    <xf numFmtId="0" fontId="13" fillId="9" borderId="2" xfId="17" applyFont="1" applyFill="1" applyBorder="1" applyAlignment="1">
      <alignment horizontal="center" vertical="center"/>
    </xf>
    <xf numFmtId="165" fontId="13" fillId="9" borderId="2" xfId="17" applyNumberFormat="1" applyFont="1" applyFill="1" applyBorder="1" applyAlignment="1">
      <alignment horizontal="center" vertical="center"/>
    </xf>
    <xf numFmtId="167" fontId="13" fillId="9" borderId="0" xfId="17" applyNumberFormat="1" applyFont="1" applyFill="1" applyAlignment="1">
      <alignment horizontal="right" vertical="center" wrapText="1"/>
    </xf>
    <xf numFmtId="165" fontId="13" fillId="9" borderId="0" xfId="17" applyNumberFormat="1" applyFont="1" applyFill="1" applyAlignment="1">
      <alignment horizontal="center" vertical="center"/>
    </xf>
    <xf numFmtId="165" fontId="29" fillId="9" borderId="2" xfId="17" applyNumberFormat="1" applyFont="1" applyFill="1" applyBorder="1" applyAlignment="1">
      <alignment horizontal="center" vertical="center"/>
    </xf>
    <xf numFmtId="165" fontId="27" fillId="9" borderId="2" xfId="17" applyNumberFormat="1" applyFont="1" applyFill="1" applyBorder="1" applyAlignment="1">
      <alignment horizontal="center" vertical="center"/>
    </xf>
    <xf numFmtId="0" fontId="23" fillId="0" borderId="0" xfId="0" applyFont="1"/>
    <xf numFmtId="166" fontId="23" fillId="0" borderId="10" xfId="9" applyFont="1" applyFill="1" applyBorder="1" applyAlignment="1"/>
    <xf numFmtId="166" fontId="23" fillId="9" borderId="4" xfId="9" applyFont="1" applyFill="1" applyBorder="1" applyAlignment="1">
      <alignment vertical="center"/>
    </xf>
    <xf numFmtId="0" fontId="23" fillId="9" borderId="4" xfId="17" applyFont="1" applyFill="1" applyBorder="1" applyAlignment="1">
      <alignment horizontal="left" vertical="center"/>
    </xf>
    <xf numFmtId="164" fontId="23" fillId="9" borderId="4" xfId="17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6" fontId="23" fillId="0" borderId="9" xfId="9" applyFont="1" applyFill="1" applyBorder="1" applyAlignment="1">
      <alignment horizontal="center" vertical="center"/>
    </xf>
    <xf numFmtId="166" fontId="23" fillId="0" borderId="4" xfId="9" applyFont="1" applyFill="1" applyBorder="1" applyAlignment="1"/>
    <xf numFmtId="166" fontId="23" fillId="9" borderId="5" xfId="9" applyFont="1" applyFill="1" applyBorder="1" applyAlignment="1">
      <alignment vertical="center"/>
    </xf>
    <xf numFmtId="166" fontId="27" fillId="15" borderId="10" xfId="9" applyFont="1" applyFill="1" applyBorder="1" applyAlignment="1">
      <alignment horizontal="center" vertical="center"/>
    </xf>
    <xf numFmtId="166" fontId="27" fillId="15" borderId="2" xfId="9" applyFont="1" applyFill="1" applyBorder="1" applyAlignment="1">
      <alignment vertical="center"/>
    </xf>
    <xf numFmtId="0" fontId="23" fillId="9" borderId="4" xfId="17" applyFont="1" applyFill="1" applyBorder="1" applyAlignment="1">
      <alignment vertical="center"/>
    </xf>
    <xf numFmtId="166" fontId="23" fillId="0" borderId="2" xfId="9" applyFont="1" applyFill="1" applyBorder="1" applyAlignment="1">
      <alignment horizontal="center" vertical="center"/>
    </xf>
    <xf numFmtId="0" fontId="23" fillId="9" borderId="5" xfId="17" applyFont="1" applyFill="1" applyBorder="1" applyAlignment="1">
      <alignment horizontal="left" vertical="center"/>
    </xf>
    <xf numFmtId="0" fontId="23" fillId="9" borderId="5" xfId="17" applyFont="1" applyFill="1" applyBorder="1" applyAlignment="1">
      <alignment horizontal="center" vertical="center"/>
    </xf>
    <xf numFmtId="166" fontId="23" fillId="0" borderId="5" xfId="9" applyFont="1" applyFill="1" applyBorder="1" applyAlignment="1">
      <alignment horizontal="center" vertical="center"/>
    </xf>
    <xf numFmtId="0" fontId="23" fillId="9" borderId="5" xfId="17" applyFont="1" applyFill="1" applyBorder="1" applyAlignment="1">
      <alignment vertical="center"/>
    </xf>
    <xf numFmtId="166" fontId="23" fillId="0" borderId="5" xfId="9" applyFont="1" applyFill="1" applyBorder="1" applyAlignment="1"/>
    <xf numFmtId="166" fontId="27" fillId="15" borderId="2" xfId="9" applyFont="1" applyFill="1" applyBorder="1" applyAlignment="1">
      <alignment horizontal="center" vertical="center"/>
    </xf>
    <xf numFmtId="0" fontId="30" fillId="0" borderId="0" xfId="0" applyFont="1"/>
    <xf numFmtId="0" fontId="27" fillId="14" borderId="2" xfId="17" applyFont="1" applyFill="1" applyBorder="1" applyAlignment="1">
      <alignment horizontal="center" vertical="center"/>
    </xf>
    <xf numFmtId="0" fontId="23" fillId="9" borderId="2" xfId="17" applyFont="1" applyFill="1" applyBorder="1" applyAlignment="1">
      <alignment horizontal="center"/>
    </xf>
    <xf numFmtId="165" fontId="23" fillId="9" borderId="2" xfId="17" applyNumberFormat="1" applyFont="1" applyFill="1" applyBorder="1" applyAlignment="1">
      <alignment horizontal="left"/>
    </xf>
    <xf numFmtId="0" fontId="23" fillId="0" borderId="2" xfId="0" applyFont="1" applyBorder="1" applyAlignment="1">
      <alignment horizontal="center" vertical="center"/>
    </xf>
    <xf numFmtId="165" fontId="23" fillId="0" borderId="2" xfId="0" applyNumberFormat="1" applyFont="1" applyBorder="1" applyAlignment="1">
      <alignment horizontal="left" vertical="center"/>
    </xf>
    <xf numFmtId="165" fontId="23" fillId="0" borderId="2" xfId="0" applyNumberFormat="1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165" fontId="23" fillId="9" borderId="2" xfId="17" applyNumberFormat="1" applyFont="1" applyFill="1" applyBorder="1" applyAlignment="1">
      <alignment horizontal="left" vertical="center"/>
    </xf>
    <xf numFmtId="165" fontId="23" fillId="11" borderId="2" xfId="0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65" fontId="22" fillId="9" borderId="11" xfId="17" applyNumberFormat="1" applyFont="1" applyFill="1" applyBorder="1" applyAlignment="1">
      <alignment horizontal="left" vertical="center"/>
    </xf>
    <xf numFmtId="44" fontId="22" fillId="16" borderId="11" xfId="17" applyNumberFormat="1" applyFont="1" applyFill="1" applyBorder="1" applyAlignment="1">
      <alignment vertical="center"/>
    </xf>
    <xf numFmtId="165" fontId="22" fillId="13" borderId="4" xfId="17" applyNumberFormat="1" applyFont="1" applyFill="1" applyBorder="1" applyAlignment="1">
      <alignment horizontal="left" vertical="center"/>
    </xf>
    <xf numFmtId="0" fontId="13" fillId="9" borderId="0" xfId="17" applyFont="1" applyFill="1" applyAlignment="1">
      <alignment horizontal="left" vertical="center"/>
    </xf>
    <xf numFmtId="164" fontId="22" fillId="9" borderId="0" xfId="8" applyFont="1" applyFill="1" applyAlignment="1">
      <alignment horizontal="left" vertical="center"/>
    </xf>
    <xf numFmtId="0" fontId="22" fillId="9" borderId="0" xfId="17" applyFont="1" applyFill="1" applyAlignment="1">
      <alignment horizontal="left" vertical="center"/>
    </xf>
    <xf numFmtId="0" fontId="21" fillId="16" borderId="12" xfId="17" applyFont="1" applyFill="1" applyBorder="1" applyAlignment="1">
      <alignment horizontal="center" vertical="center"/>
    </xf>
    <xf numFmtId="0" fontId="21" fillId="16" borderId="13" xfId="17" applyFont="1" applyFill="1" applyBorder="1" applyAlignment="1">
      <alignment horizontal="center" vertical="center"/>
    </xf>
    <xf numFmtId="164" fontId="21" fillId="9" borderId="6" xfId="8" applyFont="1" applyFill="1" applyBorder="1" applyAlignment="1">
      <alignment vertical="center"/>
    </xf>
    <xf numFmtId="165" fontId="21" fillId="10" borderId="14" xfId="8" applyNumberFormat="1" applyFont="1" applyFill="1" applyBorder="1" applyAlignment="1">
      <alignment horizontal="left" vertical="center"/>
    </xf>
    <xf numFmtId="164" fontId="21" fillId="9" borderId="11" xfId="8" applyFont="1" applyFill="1" applyBorder="1" applyAlignment="1">
      <alignment vertical="center"/>
    </xf>
    <xf numFmtId="0" fontId="32" fillId="0" borderId="11" xfId="23" applyFont="1" applyBorder="1"/>
    <xf numFmtId="0" fontId="31" fillId="17" borderId="11" xfId="17" applyFont="1" applyFill="1" applyBorder="1" applyAlignment="1">
      <alignment horizontal="center" vertical="center"/>
    </xf>
    <xf numFmtId="0" fontId="28" fillId="0" borderId="0" xfId="0" applyFont="1"/>
    <xf numFmtId="168" fontId="28" fillId="0" borderId="11" xfId="1" applyFont="1" applyBorder="1" applyAlignment="1">
      <alignment horizontal="center"/>
    </xf>
    <xf numFmtId="168" fontId="28" fillId="0" borderId="11" xfId="1" applyFont="1" applyBorder="1"/>
    <xf numFmtId="0" fontId="31" fillId="17" borderId="13" xfId="17" applyFont="1" applyFill="1" applyBorder="1" applyAlignment="1">
      <alignment horizontal="center" vertical="center"/>
    </xf>
    <xf numFmtId="0" fontId="13" fillId="11" borderId="0" xfId="17" applyFont="1" applyFill="1" applyAlignment="1">
      <alignment horizontal="center" vertical="center"/>
    </xf>
    <xf numFmtId="168" fontId="28" fillId="0" borderId="11" xfId="0" applyNumberFormat="1" applyFont="1" applyBorder="1"/>
    <xf numFmtId="168" fontId="28" fillId="0" borderId="11" xfId="1" applyFont="1" applyBorder="1" applyAlignment="1">
      <alignment horizontal="left"/>
    </xf>
    <xf numFmtId="168" fontId="28" fillId="0" borderId="2" xfId="1" applyFont="1" applyBorder="1" applyAlignment="1">
      <alignment horizontal="left"/>
    </xf>
    <xf numFmtId="0" fontId="28" fillId="0" borderId="4" xfId="0" applyFont="1" applyBorder="1"/>
    <xf numFmtId="0" fontId="28" fillId="9" borderId="10" xfId="0" applyFont="1" applyFill="1" applyBorder="1"/>
    <xf numFmtId="0" fontId="28" fillId="9" borderId="11" xfId="0" applyFont="1" applyFill="1" applyBorder="1" applyAlignment="1">
      <alignment horizontal="center"/>
    </xf>
    <xf numFmtId="0" fontId="28" fillId="9" borderId="10" xfId="0" applyFont="1" applyFill="1" applyBorder="1" applyAlignment="1">
      <alignment horizontal="justify"/>
    </xf>
    <xf numFmtId="0" fontId="28" fillId="9" borderId="10" xfId="17" applyFont="1" applyFill="1" applyBorder="1" applyAlignment="1">
      <alignment vertical="center"/>
    </xf>
    <xf numFmtId="0" fontId="28" fillId="9" borderId="11" xfId="17" applyFont="1" applyFill="1" applyBorder="1" applyAlignment="1">
      <alignment horizontal="center" vertical="center"/>
    </xf>
    <xf numFmtId="0" fontId="28" fillId="9" borderId="0" xfId="17" applyFont="1" applyFill="1" applyAlignment="1">
      <alignment vertical="center"/>
    </xf>
    <xf numFmtId="0" fontId="28" fillId="9" borderId="0" xfId="17" applyFont="1" applyFill="1" applyAlignment="1">
      <alignment horizontal="center" vertical="center"/>
    </xf>
    <xf numFmtId="0" fontId="28" fillId="9" borderId="2" xfId="0" applyFont="1" applyFill="1" applyBorder="1"/>
    <xf numFmtId="0" fontId="28" fillId="9" borderId="0" xfId="0" applyFont="1" applyFill="1" applyBorder="1" applyAlignment="1">
      <alignment horizontal="center"/>
    </xf>
    <xf numFmtId="0" fontId="28" fillId="9" borderId="2" xfId="0" applyFont="1" applyFill="1" applyBorder="1" applyAlignment="1">
      <alignment horizontal="justify"/>
    </xf>
    <xf numFmtId="0" fontId="28" fillId="9" borderId="2" xfId="17" applyFont="1" applyFill="1" applyBorder="1" applyAlignment="1">
      <alignment vertical="center"/>
    </xf>
    <xf numFmtId="0" fontId="28" fillId="9" borderId="2" xfId="17" applyNumberFormat="1" applyFont="1" applyFill="1" applyBorder="1" applyAlignment="1">
      <alignment horizontal="center" vertical="center"/>
    </xf>
    <xf numFmtId="0" fontId="28" fillId="9" borderId="2" xfId="17" applyNumberFormat="1" applyFont="1" applyFill="1" applyBorder="1" applyAlignment="1">
      <alignment horizontal="left" vertical="center"/>
    </xf>
    <xf numFmtId="0" fontId="28" fillId="0" borderId="10" xfId="0" applyFont="1" applyBorder="1"/>
    <xf numFmtId="0" fontId="28" fillId="0" borderId="0" xfId="17" applyFont="1" applyFill="1" applyAlignment="1">
      <alignment vertical="center"/>
    </xf>
    <xf numFmtId="0" fontId="28" fillId="9" borderId="2" xfId="17" applyFont="1" applyFill="1" applyBorder="1" applyAlignment="1">
      <alignment horizontal="center" vertical="center"/>
    </xf>
    <xf numFmtId="168" fontId="28" fillId="9" borderId="11" xfId="1" applyFont="1" applyFill="1" applyBorder="1" applyAlignment="1">
      <alignment horizontal="center"/>
    </xf>
    <xf numFmtId="165" fontId="22" fillId="16" borderId="11" xfId="17" applyNumberFormat="1" applyFont="1" applyFill="1" applyBorder="1" applyAlignment="1">
      <alignment horizontal="left" vertical="center"/>
    </xf>
    <xf numFmtId="0" fontId="13" fillId="18" borderId="0" xfId="17" applyFont="1" applyFill="1" applyAlignment="1">
      <alignment vertical="center"/>
    </xf>
    <xf numFmtId="164" fontId="13" fillId="18" borderId="0" xfId="8" applyFont="1" applyFill="1" applyAlignment="1">
      <alignment vertical="center"/>
    </xf>
    <xf numFmtId="164" fontId="21" fillId="19" borderId="0" xfId="8" applyFont="1" applyFill="1" applyBorder="1" applyAlignment="1">
      <alignment vertical="center"/>
    </xf>
    <xf numFmtId="164" fontId="21" fillId="18" borderId="0" xfId="8" applyFont="1" applyFill="1" applyBorder="1" applyAlignment="1">
      <alignment vertical="center"/>
    </xf>
    <xf numFmtId="165" fontId="21" fillId="19" borderId="0" xfId="8" applyNumberFormat="1" applyFont="1" applyFill="1" applyBorder="1" applyAlignment="1">
      <alignment horizontal="left" vertical="center"/>
    </xf>
    <xf numFmtId="0" fontId="0" fillId="20" borderId="0" xfId="0" applyFill="1"/>
    <xf numFmtId="164" fontId="21" fillId="10" borderId="11" xfId="8" applyFont="1" applyFill="1" applyBorder="1" applyAlignment="1">
      <alignment vertical="center"/>
    </xf>
    <xf numFmtId="164" fontId="22" fillId="9" borderId="11" xfId="8" applyFont="1" applyFill="1" applyBorder="1" applyAlignment="1">
      <alignment vertical="center"/>
    </xf>
    <xf numFmtId="169" fontId="21" fillId="21" borderId="11" xfId="8" applyNumberFormat="1" applyFont="1" applyFill="1" applyBorder="1" applyAlignment="1">
      <alignment horizontal="left" vertical="center"/>
    </xf>
    <xf numFmtId="165" fontId="21" fillId="10" borderId="11" xfId="8" applyNumberFormat="1" applyFont="1" applyFill="1" applyBorder="1" applyAlignment="1">
      <alignment horizontal="left" vertical="center"/>
    </xf>
    <xf numFmtId="0" fontId="27" fillId="23" borderId="2" xfId="17" applyFont="1" applyFill="1" applyBorder="1" applyAlignment="1">
      <alignment horizontal="center" vertical="center" wrapText="1"/>
    </xf>
    <xf numFmtId="0" fontId="27" fillId="23" borderId="5" xfId="17" applyFont="1" applyFill="1" applyBorder="1" applyAlignment="1">
      <alignment horizontal="center" vertical="center" wrapText="1"/>
    </xf>
    <xf numFmtId="0" fontId="22" fillId="22" borderId="5" xfId="17" applyFont="1" applyFill="1" applyBorder="1" applyAlignment="1">
      <alignment horizontal="center" vertical="center"/>
    </xf>
    <xf numFmtId="0" fontId="23" fillId="23" borderId="2" xfId="0" applyFont="1" applyFill="1" applyBorder="1" applyAlignment="1">
      <alignment horizontal="center" vertical="center"/>
    </xf>
    <xf numFmtId="169" fontId="23" fillId="23" borderId="2" xfId="1" applyNumberFormat="1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13" fillId="9" borderId="18" xfId="17" applyFont="1" applyFill="1" applyBorder="1" applyAlignment="1">
      <alignment vertical="center"/>
    </xf>
    <xf numFmtId="0" fontId="13" fillId="9" borderId="19" xfId="17" applyFont="1" applyFill="1" applyBorder="1" applyAlignment="1">
      <alignment vertical="center"/>
    </xf>
    <xf numFmtId="0" fontId="13" fillId="9" borderId="22" xfId="17" applyFont="1" applyFill="1" applyBorder="1" applyAlignment="1">
      <alignment vertical="center"/>
    </xf>
    <xf numFmtId="0" fontId="13" fillId="9" borderId="23" xfId="17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13" fillId="9" borderId="0" xfId="17" applyFont="1" applyFill="1" applyBorder="1" applyAlignment="1">
      <alignment vertical="center"/>
    </xf>
    <xf numFmtId="0" fontId="13" fillId="9" borderId="25" xfId="17" applyFont="1" applyFill="1" applyBorder="1" applyAlignment="1">
      <alignment vertical="center"/>
    </xf>
    <xf numFmtId="0" fontId="0" fillId="0" borderId="21" xfId="0" applyFont="1" applyBorder="1"/>
    <xf numFmtId="0" fontId="0" fillId="0" borderId="15" xfId="0" applyFont="1" applyBorder="1"/>
    <xf numFmtId="0" fontId="13" fillId="9" borderId="17" xfId="17" applyFont="1" applyFill="1" applyBorder="1" applyAlignment="1">
      <alignment vertical="center"/>
    </xf>
    <xf numFmtId="0" fontId="13" fillId="9" borderId="16" xfId="17" applyFont="1" applyFill="1" applyBorder="1" applyAlignment="1">
      <alignment vertical="center"/>
    </xf>
    <xf numFmtId="0" fontId="13" fillId="9" borderId="15" xfId="17" applyFont="1" applyFill="1" applyBorder="1" applyAlignment="1">
      <alignment vertical="center"/>
    </xf>
    <xf numFmtId="0" fontId="13" fillId="9" borderId="18" xfId="17" applyFont="1" applyFill="1" applyBorder="1" applyAlignment="1">
      <alignment horizontal="center" vertical="center"/>
    </xf>
    <xf numFmtId="0" fontId="13" fillId="9" borderId="0" xfId="17" applyFont="1" applyFill="1" applyBorder="1" applyAlignment="1">
      <alignment horizontal="center" vertical="center"/>
    </xf>
    <xf numFmtId="0" fontId="13" fillId="9" borderId="22" xfId="17" applyFont="1" applyFill="1" applyBorder="1" applyAlignment="1">
      <alignment horizontal="center" vertical="center"/>
    </xf>
    <xf numFmtId="0" fontId="22" fillId="14" borderId="2" xfId="17" applyFont="1" applyFill="1" applyBorder="1" applyAlignment="1">
      <alignment horizontal="center" vertical="center"/>
    </xf>
    <xf numFmtId="0" fontId="23" fillId="15" borderId="2" xfId="17" applyFont="1" applyFill="1" applyBorder="1" applyAlignment="1">
      <alignment horizontal="center" vertical="center" wrapText="1"/>
    </xf>
    <xf numFmtId="0" fontId="23" fillId="15" borderId="4" xfId="17" applyFont="1" applyFill="1" applyBorder="1" applyAlignment="1">
      <alignment horizontal="left" vertical="center"/>
    </xf>
    <xf numFmtId="0" fontId="23" fillId="15" borderId="4" xfId="17" applyFont="1" applyFill="1" applyBorder="1" applyAlignment="1">
      <alignment horizontal="center" vertical="center"/>
    </xf>
    <xf numFmtId="165" fontId="23" fillId="15" borderId="9" xfId="9" applyNumberFormat="1" applyFont="1" applyFill="1" applyBorder="1" applyAlignment="1">
      <alignment horizontal="left" vertical="center"/>
    </xf>
    <xf numFmtId="0" fontId="18" fillId="10" borderId="2" xfId="17" applyFont="1" applyFill="1" applyBorder="1" applyAlignment="1">
      <alignment horizontal="center" vertical="center"/>
    </xf>
    <xf numFmtId="164" fontId="18" fillId="10" borderId="2" xfId="8" applyFont="1" applyFill="1" applyBorder="1" applyAlignment="1">
      <alignment horizontal="center" vertical="center"/>
    </xf>
    <xf numFmtId="0" fontId="18" fillId="11" borderId="2" xfId="17" applyFont="1" applyFill="1" applyBorder="1" applyAlignment="1">
      <alignment horizontal="center" vertical="center"/>
    </xf>
    <xf numFmtId="164" fontId="18" fillId="11" borderId="2" xfId="8" applyFont="1" applyFill="1" applyBorder="1" applyAlignment="1">
      <alignment horizontal="center" vertical="center"/>
    </xf>
    <xf numFmtId="168" fontId="31" fillId="17" borderId="15" xfId="1" applyFont="1" applyFill="1" applyBorder="1" applyAlignment="1">
      <alignment horizontal="center" vertical="center"/>
    </xf>
    <xf numFmtId="168" fontId="31" fillId="17" borderId="16" xfId="1" applyFont="1" applyFill="1" applyBorder="1" applyAlignment="1">
      <alignment horizontal="center" vertical="center"/>
    </xf>
    <xf numFmtId="0" fontId="28" fillId="16" borderId="15" xfId="17" applyFont="1" applyFill="1" applyBorder="1" applyAlignment="1">
      <alignment horizontal="center" vertical="center"/>
    </xf>
    <xf numFmtId="0" fontId="28" fillId="16" borderId="18" xfId="17" applyFont="1" applyFill="1" applyBorder="1" applyAlignment="1">
      <alignment horizontal="center" vertical="center"/>
    </xf>
    <xf numFmtId="0" fontId="28" fillId="16" borderId="19" xfId="17" applyFont="1" applyFill="1" applyBorder="1" applyAlignment="1">
      <alignment horizontal="center" vertical="center"/>
    </xf>
    <xf numFmtId="0" fontId="28" fillId="16" borderId="17" xfId="17" applyFont="1" applyFill="1" applyBorder="1" applyAlignment="1">
      <alignment horizontal="center" vertical="center"/>
    </xf>
    <xf numFmtId="0" fontId="28" fillId="16" borderId="16" xfId="17" applyFont="1" applyFill="1" applyBorder="1" applyAlignment="1">
      <alignment horizontal="center" vertical="center"/>
    </xf>
    <xf numFmtId="0" fontId="20" fillId="9" borderId="0" xfId="17" applyFont="1" applyFill="1" applyAlignment="1">
      <alignment horizontal="center" vertical="center" wrapText="1"/>
    </xf>
    <xf numFmtId="0" fontId="21" fillId="10" borderId="2" xfId="17" applyFont="1" applyFill="1" applyBorder="1" applyAlignment="1">
      <alignment horizontal="center" vertical="center"/>
    </xf>
    <xf numFmtId="164" fontId="21" fillId="10" borderId="2" xfId="8" applyFont="1" applyFill="1" applyBorder="1" applyAlignment="1">
      <alignment horizontal="center" vertical="center"/>
    </xf>
    <xf numFmtId="0" fontId="21" fillId="12" borderId="2" xfId="17" applyFont="1" applyFill="1" applyBorder="1" applyAlignment="1">
      <alignment horizontal="center" vertical="center"/>
    </xf>
    <xf numFmtId="0" fontId="21" fillId="12" borderId="2" xfId="17" applyFont="1" applyFill="1" applyBorder="1" applyAlignment="1">
      <alignment horizontal="center" vertical="center" wrapText="1"/>
    </xf>
    <xf numFmtId="0" fontId="21" fillId="10" borderId="2" xfId="17" applyFont="1" applyFill="1" applyBorder="1" applyAlignment="1">
      <alignment horizontal="center" vertical="center" wrapText="1"/>
    </xf>
    <xf numFmtId="0" fontId="20" fillId="9" borderId="21" xfId="17" applyFont="1" applyFill="1" applyBorder="1" applyAlignment="1">
      <alignment horizontal="center" vertical="center" wrapText="1"/>
    </xf>
    <xf numFmtId="0" fontId="20" fillId="9" borderId="22" xfId="17" applyFont="1" applyFill="1" applyBorder="1" applyAlignment="1">
      <alignment horizontal="center" vertical="center" wrapText="1"/>
    </xf>
    <xf numFmtId="164" fontId="25" fillId="10" borderId="2" xfId="8" applyFont="1" applyFill="1" applyBorder="1" applyAlignment="1">
      <alignment horizontal="center" vertical="center"/>
    </xf>
    <xf numFmtId="0" fontId="21" fillId="13" borderId="2" xfId="17" applyFont="1" applyFill="1" applyBorder="1" applyAlignment="1">
      <alignment horizontal="center" vertical="center"/>
    </xf>
    <xf numFmtId="0" fontId="25" fillId="10" borderId="2" xfId="17" applyFont="1" applyFill="1" applyBorder="1" applyAlignment="1">
      <alignment horizontal="center" vertical="center" wrapText="1"/>
    </xf>
    <xf numFmtId="0" fontId="25" fillId="10" borderId="2" xfId="17" applyFont="1" applyFill="1" applyBorder="1" applyAlignment="1">
      <alignment horizontal="center" vertical="center"/>
    </xf>
    <xf numFmtId="167" fontId="23" fillId="9" borderId="2" xfId="17" applyNumberFormat="1" applyFont="1" applyFill="1" applyBorder="1" applyAlignment="1">
      <alignment horizontal="center" vertical="center"/>
    </xf>
    <xf numFmtId="0" fontId="20" fillId="9" borderId="17" xfId="17" applyFont="1" applyFill="1" applyBorder="1" applyAlignment="1">
      <alignment horizontal="center" vertical="center" wrapText="1"/>
    </xf>
    <xf numFmtId="0" fontId="20" fillId="9" borderId="16" xfId="17" applyFont="1" applyFill="1" applyBorder="1" applyAlignment="1">
      <alignment horizontal="center" vertical="center" wrapText="1"/>
    </xf>
    <xf numFmtId="0" fontId="23" fillId="15" borderId="2" xfId="0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center" vertical="center" wrapText="1"/>
    </xf>
    <xf numFmtId="0" fontId="27" fillId="14" borderId="2" xfId="17" applyFont="1" applyFill="1" applyBorder="1" applyAlignment="1">
      <alignment horizontal="center" vertical="center"/>
    </xf>
  </cellXfs>
  <cellStyles count="24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Excel_BuiltIn_Comma" xfId="8" xr:uid="{00000000-0005-0000-0000-000006000000}"/>
    <cellStyle name="Excel_BuiltIn_Currency" xfId="9" xr:uid="{00000000-0005-0000-0000-000007000000}"/>
    <cellStyle name="Footnote" xfId="10" xr:uid="{00000000-0005-0000-0000-000008000000}"/>
    <cellStyle name="Good" xfId="11" xr:uid="{00000000-0005-0000-0000-000009000000}"/>
    <cellStyle name="Heading" xfId="12" xr:uid="{00000000-0005-0000-0000-00000A000000}"/>
    <cellStyle name="Heading 1" xfId="13" xr:uid="{00000000-0005-0000-0000-00000B000000}"/>
    <cellStyle name="Heading 2" xfId="14" xr:uid="{00000000-0005-0000-0000-00000C000000}"/>
    <cellStyle name="Hyperlink" xfId="15" xr:uid="{00000000-0005-0000-0000-00000D000000}"/>
    <cellStyle name="Moeda" xfId="1" builtinId="4" customBuiltin="1"/>
    <cellStyle name="Neutral" xfId="16" xr:uid="{00000000-0005-0000-0000-00000F000000}"/>
    <cellStyle name="Normal" xfId="0" builtinId="0" customBuiltin="1"/>
    <cellStyle name="Normal 2" xfId="17" xr:uid="{00000000-0005-0000-0000-000011000000}"/>
    <cellStyle name="Normal 3" xfId="23" xr:uid="{835CE86A-9D37-4F51-A3D9-43FD65A3B4B9}"/>
    <cellStyle name="Note" xfId="18" xr:uid="{00000000-0005-0000-0000-000012000000}"/>
    <cellStyle name="Result" xfId="19" xr:uid="{00000000-0005-0000-0000-000013000000}"/>
    <cellStyle name="Status" xfId="20" xr:uid="{00000000-0005-0000-0000-000014000000}"/>
    <cellStyle name="Text" xfId="21" xr:uid="{00000000-0005-0000-0000-000015000000}"/>
    <cellStyle name="Warning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85724</xdr:rowOff>
    </xdr:from>
    <xdr:to>
      <xdr:col>1</xdr:col>
      <xdr:colOff>582294</xdr:colOff>
      <xdr:row>4</xdr:row>
      <xdr:rowOff>519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5008515-0AAF-4898-B3FA-BA53FD37D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85724"/>
          <a:ext cx="706118" cy="791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38099</xdr:rowOff>
    </xdr:from>
    <xdr:to>
      <xdr:col>1</xdr:col>
      <xdr:colOff>601343</xdr:colOff>
      <xdr:row>4</xdr:row>
      <xdr:rowOff>67194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E8AA98-C151-4A09-A73A-E5ADF2917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099"/>
          <a:ext cx="708499" cy="791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47624</xdr:rowOff>
    </xdr:from>
    <xdr:to>
      <xdr:col>0</xdr:col>
      <xdr:colOff>829943</xdr:colOff>
      <xdr:row>4</xdr:row>
      <xdr:rowOff>38619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94DAAB-9F02-4D8F-8506-3AF765308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7624"/>
          <a:ext cx="706118" cy="791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47624</xdr:rowOff>
    </xdr:from>
    <xdr:to>
      <xdr:col>0</xdr:col>
      <xdr:colOff>829943</xdr:colOff>
      <xdr:row>4</xdr:row>
      <xdr:rowOff>114819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DB25D9-8C56-4B32-B2E2-D87262376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7624"/>
          <a:ext cx="706118" cy="791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115165</xdr:colOff>
      <xdr:row>0</xdr:row>
      <xdr:rowOff>168851</xdr:rowOff>
    </xdr:from>
    <xdr:to>
      <xdr:col>0</xdr:col>
      <xdr:colOff>935181</xdr:colOff>
      <xdr:row>4</xdr:row>
      <xdr:rowOff>51954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964F49-67DB-408A-B4D5-19F1DC57A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65" y="168851"/>
          <a:ext cx="820016" cy="8875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77149</xdr:rowOff>
    </xdr:from>
    <xdr:to>
      <xdr:col>0</xdr:col>
      <xdr:colOff>982806</xdr:colOff>
      <xdr:row>4</xdr:row>
      <xdr:rowOff>83128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F29075-7CFC-4392-9FB1-0968A4BC2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7149"/>
          <a:ext cx="792306" cy="844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workbookViewId="0">
      <selection activeCell="G1" sqref="A1:G5"/>
    </sheetView>
  </sheetViews>
  <sheetFormatPr defaultRowHeight="12.75" customHeight="1"/>
  <cols>
    <col min="1" max="1" width="2" style="2" customWidth="1"/>
    <col min="2" max="2" width="28.7109375" style="2" customWidth="1"/>
    <col min="3" max="3" width="2.140625" style="2" customWidth="1"/>
    <col min="4" max="5" width="20.5703125" style="3" customWidth="1"/>
    <col min="6" max="7" width="20.5703125" style="2" customWidth="1"/>
    <col min="8" max="8" width="22" style="2" customWidth="1"/>
    <col min="9" max="9" width="9.42578125" style="2" customWidth="1"/>
    <col min="10" max="10" width="24.28515625" style="2" customWidth="1"/>
    <col min="11" max="11" width="22" style="2" customWidth="1"/>
    <col min="12" max="12" width="26.28515625" style="2" customWidth="1"/>
    <col min="13" max="13" width="19.5703125" style="2" customWidth="1"/>
    <col min="14" max="257" width="9.140625" style="2" customWidth="1"/>
    <col min="258" max="258" width="9.140625" customWidth="1"/>
  </cols>
  <sheetData>
    <row r="1" spans="1:10" ht="17.25" customHeight="1">
      <c r="A1" s="1"/>
      <c r="B1" s="229" t="s">
        <v>151</v>
      </c>
    </row>
    <row r="2" spans="1:10" ht="17.25" customHeight="1">
      <c r="A2" s="1"/>
      <c r="B2" s="229" t="s">
        <v>152</v>
      </c>
    </row>
    <row r="3" spans="1:10" ht="17.25" customHeight="1">
      <c r="A3" s="1"/>
      <c r="B3" s="229" t="s">
        <v>153</v>
      </c>
    </row>
    <row r="4" spans="1:10" ht="17.25" customHeight="1">
      <c r="A4" s="4"/>
      <c r="B4" s="229" t="s">
        <v>154</v>
      </c>
      <c r="J4"/>
    </row>
    <row r="5" spans="1:10" ht="17.25" customHeight="1">
      <c r="B5" s="230" t="s">
        <v>155</v>
      </c>
    </row>
    <row r="6" spans="1:10" ht="17.25" customHeight="1">
      <c r="B6" s="230"/>
    </row>
    <row r="7" spans="1:10" ht="18" customHeight="1">
      <c r="B7" s="252" t="s">
        <v>3</v>
      </c>
      <c r="C7" s="6"/>
      <c r="D7" s="253" t="s">
        <v>4</v>
      </c>
      <c r="E7" s="253"/>
      <c r="F7" s="253"/>
      <c r="G7" s="253"/>
      <c r="J7"/>
    </row>
    <row r="8" spans="1:10" ht="26.25" customHeight="1">
      <c r="B8" s="252"/>
      <c r="C8" s="6"/>
      <c r="D8" s="7" t="s">
        <v>5</v>
      </c>
      <c r="E8" s="8" t="s">
        <v>6</v>
      </c>
      <c r="F8" s="7"/>
      <c r="G8" s="5" t="s">
        <v>7</v>
      </c>
    </row>
    <row r="9" spans="1:10" ht="18.75" customHeight="1">
      <c r="B9" s="9" t="s">
        <v>8</v>
      </c>
      <c r="D9" s="10">
        <v>78408.72</v>
      </c>
      <c r="E9" s="11">
        <v>0</v>
      </c>
      <c r="F9" s="11">
        <v>0</v>
      </c>
      <c r="G9" s="12">
        <f t="shared" ref="G9:G25" si="0">D9+E9+F9</f>
        <v>78408.72</v>
      </c>
      <c r="H9" s="13"/>
    </row>
    <row r="10" spans="1:10" ht="18.75" customHeight="1">
      <c r="B10" s="14" t="s">
        <v>9</v>
      </c>
      <c r="D10" s="10">
        <v>72088.73</v>
      </c>
      <c r="E10" s="11">
        <v>0</v>
      </c>
      <c r="F10" s="11">
        <v>0</v>
      </c>
      <c r="G10" s="12">
        <f t="shared" si="0"/>
        <v>72088.73</v>
      </c>
    </row>
    <row r="11" spans="1:10" ht="18.75" customHeight="1">
      <c r="B11" s="14" t="s">
        <v>10</v>
      </c>
      <c r="D11" s="10">
        <v>200833.85</v>
      </c>
      <c r="E11" s="11">
        <v>0</v>
      </c>
      <c r="F11" s="11">
        <v>0</v>
      </c>
      <c r="G11" s="12">
        <f t="shared" si="0"/>
        <v>200833.85</v>
      </c>
    </row>
    <row r="12" spans="1:10" ht="18.75" customHeight="1">
      <c r="B12" s="14" t="s">
        <v>11</v>
      </c>
      <c r="D12" s="10">
        <v>14249.29</v>
      </c>
      <c r="E12" s="11">
        <v>0</v>
      </c>
      <c r="F12" s="11">
        <v>0</v>
      </c>
      <c r="G12" s="12">
        <f t="shared" si="0"/>
        <v>14249.29</v>
      </c>
    </row>
    <row r="13" spans="1:10" ht="18.75" customHeight="1">
      <c r="B13" s="14" t="s">
        <v>12</v>
      </c>
      <c r="D13" s="10">
        <v>134811.73000000001</v>
      </c>
      <c r="E13" s="11">
        <v>0</v>
      </c>
      <c r="F13" s="11">
        <v>0</v>
      </c>
      <c r="G13" s="12">
        <f t="shared" si="0"/>
        <v>134811.73000000001</v>
      </c>
    </row>
    <row r="14" spans="1:10" ht="18.75" customHeight="1">
      <c r="B14" s="14" t="s">
        <v>13</v>
      </c>
      <c r="D14" s="10">
        <v>96950.09</v>
      </c>
      <c r="E14" s="11">
        <v>0</v>
      </c>
      <c r="F14" s="11">
        <v>0</v>
      </c>
      <c r="G14" s="12">
        <f t="shared" si="0"/>
        <v>96950.09</v>
      </c>
    </row>
    <row r="15" spans="1:10" ht="18.75" customHeight="1">
      <c r="B15" s="14" t="s">
        <v>14</v>
      </c>
      <c r="D15" s="10">
        <v>155976.26999999999</v>
      </c>
      <c r="E15" s="11">
        <v>0</v>
      </c>
      <c r="F15" s="11">
        <v>0</v>
      </c>
      <c r="G15" s="12">
        <f t="shared" si="0"/>
        <v>155976.26999999999</v>
      </c>
    </row>
    <row r="16" spans="1:10" ht="18.75" customHeight="1">
      <c r="B16" s="14" t="s">
        <v>15</v>
      </c>
      <c r="D16" s="10">
        <v>170903.73</v>
      </c>
      <c r="E16" s="11">
        <v>0</v>
      </c>
      <c r="F16" s="11">
        <v>0</v>
      </c>
      <c r="G16" s="12">
        <f t="shared" si="0"/>
        <v>170903.73</v>
      </c>
    </row>
    <row r="17" spans="2:7" ht="18.75" customHeight="1">
      <c r="B17" s="14" t="s">
        <v>16</v>
      </c>
      <c r="D17" s="10">
        <v>101536.57</v>
      </c>
      <c r="E17" s="11">
        <v>0</v>
      </c>
      <c r="F17" s="11">
        <v>0</v>
      </c>
      <c r="G17" s="12">
        <f t="shared" si="0"/>
        <v>101536.57</v>
      </c>
    </row>
    <row r="18" spans="2:7" ht="18.75" customHeight="1">
      <c r="B18" s="14" t="s">
        <v>17</v>
      </c>
      <c r="D18" s="10">
        <v>57731.7</v>
      </c>
      <c r="E18" s="11">
        <v>0</v>
      </c>
      <c r="F18" s="11">
        <v>0</v>
      </c>
      <c r="G18" s="12">
        <f t="shared" si="0"/>
        <v>57731.7</v>
      </c>
    </row>
    <row r="19" spans="2:7" ht="18.75" customHeight="1">
      <c r="B19" s="14" t="s">
        <v>18</v>
      </c>
      <c r="D19" s="10">
        <v>235650.07</v>
      </c>
      <c r="E19" s="11">
        <v>0</v>
      </c>
      <c r="F19" s="11">
        <v>0</v>
      </c>
      <c r="G19" s="12">
        <f t="shared" si="0"/>
        <v>235650.07</v>
      </c>
    </row>
    <row r="20" spans="2:7" ht="18.75" customHeight="1">
      <c r="B20" s="14" t="s">
        <v>19</v>
      </c>
      <c r="D20" s="10">
        <v>70543.11</v>
      </c>
      <c r="E20" s="11">
        <v>0</v>
      </c>
      <c r="F20" s="11">
        <v>0</v>
      </c>
      <c r="G20" s="12">
        <f t="shared" si="0"/>
        <v>70543.11</v>
      </c>
    </row>
    <row r="21" spans="2:7" ht="18.75" customHeight="1">
      <c r="B21" s="14" t="s">
        <v>20</v>
      </c>
      <c r="D21" s="10">
        <v>91434.04</v>
      </c>
      <c r="E21" s="11">
        <v>0</v>
      </c>
      <c r="F21" s="11">
        <v>0</v>
      </c>
      <c r="G21" s="12">
        <f t="shared" si="0"/>
        <v>91434.04</v>
      </c>
    </row>
    <row r="22" spans="2:7" ht="18.75" customHeight="1">
      <c r="B22" s="15" t="s">
        <v>21</v>
      </c>
      <c r="D22" s="10">
        <v>156062.64000000001</v>
      </c>
      <c r="E22" s="11">
        <v>0</v>
      </c>
      <c r="F22" s="11">
        <v>0</v>
      </c>
      <c r="G22" s="12">
        <f t="shared" si="0"/>
        <v>156062.64000000001</v>
      </c>
    </row>
    <row r="23" spans="2:7" ht="18.75" customHeight="1">
      <c r="B23" s="15" t="s">
        <v>22</v>
      </c>
      <c r="D23" s="10">
        <v>0</v>
      </c>
      <c r="E23" s="12">
        <v>41115.449999999997</v>
      </c>
      <c r="F23" s="11">
        <v>0</v>
      </c>
      <c r="G23" s="12">
        <f t="shared" si="0"/>
        <v>41115.449999999997</v>
      </c>
    </row>
    <row r="24" spans="2:7" ht="18.75" customHeight="1">
      <c r="B24" s="15" t="s">
        <v>23</v>
      </c>
      <c r="D24" s="10">
        <v>0</v>
      </c>
      <c r="E24" s="12">
        <v>24181.38</v>
      </c>
      <c r="F24" s="11">
        <v>0</v>
      </c>
      <c r="G24" s="12">
        <f t="shared" si="0"/>
        <v>24181.38</v>
      </c>
    </row>
    <row r="25" spans="2:7" ht="18.75" customHeight="1">
      <c r="B25" s="15"/>
      <c r="D25" s="10">
        <v>0</v>
      </c>
      <c r="E25" s="12">
        <v>0</v>
      </c>
      <c r="F25" s="11">
        <v>0</v>
      </c>
      <c r="G25" s="12">
        <f t="shared" si="0"/>
        <v>0</v>
      </c>
    </row>
    <row r="26" spans="2:7" ht="18" customHeight="1">
      <c r="B26" s="5" t="s">
        <v>7</v>
      </c>
      <c r="C26" s="6"/>
      <c r="D26" s="16">
        <f>SUM(D9:D25)</f>
        <v>1637180.54</v>
      </c>
      <c r="E26" s="16">
        <f>SUM(E9:E25)</f>
        <v>65296.83</v>
      </c>
      <c r="F26" s="16">
        <f>SUM(F9:F25)</f>
        <v>0</v>
      </c>
      <c r="G26" s="16">
        <f>SUM(G9:G25)</f>
        <v>1702477.3699999999</v>
      </c>
    </row>
    <row r="27" spans="2:7" ht="18.600000000000001" customHeight="1"/>
    <row r="28" spans="2:7" ht="18.600000000000001" customHeight="1"/>
    <row r="29" spans="2:7" ht="18.600000000000001" customHeight="1">
      <c r="B29" s="252" t="s">
        <v>3</v>
      </c>
      <c r="C29" s="17"/>
      <c r="D29" s="253" t="s">
        <v>24</v>
      </c>
      <c r="E29" s="253"/>
      <c r="F29" s="253"/>
      <c r="G29" s="253"/>
    </row>
    <row r="30" spans="2:7" ht="18.600000000000001" customHeight="1">
      <c r="B30" s="252"/>
      <c r="C30" s="17"/>
      <c r="D30" s="7" t="s">
        <v>25</v>
      </c>
      <c r="E30" s="8"/>
      <c r="F30" s="7"/>
      <c r="G30" s="5" t="s">
        <v>7</v>
      </c>
    </row>
    <row r="31" spans="2:7" ht="18.600000000000001" customHeight="1">
      <c r="B31" s="18" t="s">
        <v>26</v>
      </c>
      <c r="C31" s="19"/>
      <c r="D31" s="20">
        <v>130151.42</v>
      </c>
      <c r="E31" s="11">
        <v>0</v>
      </c>
      <c r="F31" s="11">
        <v>0</v>
      </c>
      <c r="G31" s="12">
        <f t="shared" ref="G31:G37" si="1">SUM(D31:F31)</f>
        <v>130151.42</v>
      </c>
    </row>
    <row r="32" spans="2:7" ht="18.600000000000001" customHeight="1">
      <c r="B32" s="9" t="s">
        <v>27</v>
      </c>
      <c r="C32" s="19"/>
      <c r="D32" s="20">
        <v>15262.59</v>
      </c>
      <c r="E32" s="11">
        <v>0</v>
      </c>
      <c r="F32" s="11">
        <v>0</v>
      </c>
      <c r="G32" s="12">
        <f t="shared" si="1"/>
        <v>15262.59</v>
      </c>
    </row>
    <row r="33" spans="2:7" ht="18.600000000000001" customHeight="1">
      <c r="B33" s="9" t="s">
        <v>28</v>
      </c>
      <c r="C33" s="19"/>
      <c r="D33" s="20">
        <v>28723.01</v>
      </c>
      <c r="E33" s="11">
        <v>0</v>
      </c>
      <c r="F33" s="11">
        <v>0</v>
      </c>
      <c r="G33" s="12">
        <f t="shared" si="1"/>
        <v>28723.01</v>
      </c>
    </row>
    <row r="34" spans="2:7" ht="18.600000000000001" customHeight="1">
      <c r="B34" s="21" t="s">
        <v>29</v>
      </c>
      <c r="C34" s="19"/>
      <c r="D34" s="20">
        <v>79182.929999999993</v>
      </c>
      <c r="E34" s="11">
        <v>0</v>
      </c>
      <c r="F34" s="11">
        <v>0</v>
      </c>
      <c r="G34" s="12">
        <f t="shared" si="1"/>
        <v>79182.929999999993</v>
      </c>
    </row>
    <row r="35" spans="2:7" ht="18.600000000000001" customHeight="1">
      <c r="B35" s="21" t="s">
        <v>30</v>
      </c>
      <c r="C35" s="19"/>
      <c r="D35" s="11">
        <v>46450.53</v>
      </c>
      <c r="E35" s="11">
        <v>0</v>
      </c>
      <c r="F35" s="11">
        <v>0</v>
      </c>
      <c r="G35" s="12">
        <f t="shared" si="1"/>
        <v>46450.53</v>
      </c>
    </row>
    <row r="36" spans="2:7" ht="18.600000000000001" customHeight="1">
      <c r="B36" s="21" t="s">
        <v>31</v>
      </c>
      <c r="C36" s="19"/>
      <c r="D36" s="11">
        <v>48706.48</v>
      </c>
      <c r="E36" s="11">
        <v>0</v>
      </c>
      <c r="F36" s="11">
        <v>0</v>
      </c>
      <c r="G36" s="12">
        <f t="shared" si="1"/>
        <v>48706.48</v>
      </c>
    </row>
    <row r="37" spans="2:7" ht="18.600000000000001" customHeight="1">
      <c r="B37" s="14" t="s">
        <v>18</v>
      </c>
      <c r="C37" s="19"/>
      <c r="D37" s="11">
        <v>0</v>
      </c>
      <c r="E37" s="11">
        <v>0</v>
      </c>
      <c r="F37" s="11">
        <v>0</v>
      </c>
      <c r="G37" s="12">
        <f t="shared" si="1"/>
        <v>0</v>
      </c>
    </row>
    <row r="38" spans="2:7" ht="18.600000000000001" customHeight="1">
      <c r="B38" s="5" t="s">
        <v>7</v>
      </c>
      <c r="C38" s="17"/>
      <c r="D38" s="16">
        <f>SUM(D31:D37)</f>
        <v>348476.95999999996</v>
      </c>
      <c r="E38" s="16">
        <f>SUM(E31:E37)</f>
        <v>0</v>
      </c>
      <c r="F38" s="16">
        <f>SUM(F31:F37)</f>
        <v>0</v>
      </c>
      <c r="G38" s="16">
        <f>SUM(G31:G37)</f>
        <v>348476.95999999996</v>
      </c>
    </row>
    <row r="39" spans="2:7" ht="18.600000000000001" customHeight="1"/>
    <row r="40" spans="2:7" ht="18" customHeight="1"/>
    <row r="41" spans="2:7" ht="37.9" customHeight="1">
      <c r="B41" s="254" t="s">
        <v>3</v>
      </c>
      <c r="C41" s="17"/>
      <c r="D41" s="255" t="s">
        <v>32</v>
      </c>
      <c r="E41" s="255"/>
      <c r="F41" s="255"/>
    </row>
    <row r="42" spans="2:7" ht="18.75" customHeight="1">
      <c r="B42" s="254"/>
      <c r="C42" s="17"/>
      <c r="D42" s="23" t="s">
        <v>33</v>
      </c>
      <c r="E42" s="22" t="s">
        <v>34</v>
      </c>
      <c r="F42" s="22" t="s">
        <v>7</v>
      </c>
    </row>
    <row r="43" spans="2:7" ht="18.75" customHeight="1">
      <c r="B43" s="18" t="s">
        <v>26</v>
      </c>
      <c r="C43" s="19"/>
      <c r="D43" s="24">
        <f t="shared" ref="D43:D54" si="2">G9</f>
        <v>78408.72</v>
      </c>
      <c r="E43" s="25">
        <f>G31</f>
        <v>130151.42</v>
      </c>
      <c r="F43" s="25">
        <f t="shared" ref="F43:F55" si="3">D43+E43</f>
        <v>208560.14</v>
      </c>
    </row>
    <row r="44" spans="2:7" ht="18.75" customHeight="1">
      <c r="B44" s="9" t="s">
        <v>35</v>
      </c>
      <c r="C44" s="19"/>
      <c r="D44" s="24">
        <f t="shared" si="2"/>
        <v>72088.73</v>
      </c>
      <c r="E44" s="25">
        <v>0</v>
      </c>
      <c r="F44" s="25">
        <f t="shared" si="3"/>
        <v>72088.73</v>
      </c>
    </row>
    <row r="45" spans="2:7" ht="18.75" customHeight="1">
      <c r="B45" s="9" t="s">
        <v>27</v>
      </c>
      <c r="C45" s="19"/>
      <c r="D45" s="24">
        <f t="shared" si="2"/>
        <v>200833.85</v>
      </c>
      <c r="E45" s="25">
        <f>G32</f>
        <v>15262.59</v>
      </c>
      <c r="F45" s="25">
        <f t="shared" si="3"/>
        <v>216096.44</v>
      </c>
    </row>
    <row r="46" spans="2:7" ht="18.75" customHeight="1">
      <c r="B46" s="9" t="s">
        <v>31</v>
      </c>
      <c r="C46" s="19"/>
      <c r="D46" s="24">
        <f t="shared" si="2"/>
        <v>14249.29</v>
      </c>
      <c r="E46" s="25">
        <f>D36</f>
        <v>48706.48</v>
      </c>
      <c r="F46" s="25">
        <f t="shared" si="3"/>
        <v>62955.770000000004</v>
      </c>
    </row>
    <row r="47" spans="2:7" ht="18.75" customHeight="1">
      <c r="B47" s="9" t="s">
        <v>28</v>
      </c>
      <c r="C47" s="19"/>
      <c r="D47" s="24">
        <f t="shared" si="2"/>
        <v>134811.73000000001</v>
      </c>
      <c r="E47" s="25">
        <f>G33</f>
        <v>28723.01</v>
      </c>
      <c r="F47" s="25">
        <f t="shared" si="3"/>
        <v>163534.74000000002</v>
      </c>
    </row>
    <row r="48" spans="2:7" ht="18.75" customHeight="1">
      <c r="B48" s="9" t="s">
        <v>36</v>
      </c>
      <c r="C48" s="19"/>
      <c r="D48" s="24">
        <f t="shared" si="2"/>
        <v>96950.09</v>
      </c>
      <c r="E48" s="25">
        <v>0</v>
      </c>
      <c r="F48" s="25">
        <f t="shared" si="3"/>
        <v>96950.09</v>
      </c>
    </row>
    <row r="49" spans="2:10" ht="18.75" customHeight="1">
      <c r="B49" s="21" t="s">
        <v>29</v>
      </c>
      <c r="C49" s="19"/>
      <c r="D49" s="24">
        <f t="shared" si="2"/>
        <v>155976.26999999999</v>
      </c>
      <c r="E49" s="25">
        <f>G34</f>
        <v>79182.929999999993</v>
      </c>
      <c r="F49" s="25">
        <f t="shared" si="3"/>
        <v>235159.19999999998</v>
      </c>
    </row>
    <row r="50" spans="2:10" ht="18.75" customHeight="1">
      <c r="B50" s="21" t="s">
        <v>37</v>
      </c>
      <c r="C50" s="19"/>
      <c r="D50" s="24">
        <f t="shared" si="2"/>
        <v>170903.73</v>
      </c>
      <c r="E50" s="25">
        <v>0</v>
      </c>
      <c r="F50" s="25">
        <f t="shared" si="3"/>
        <v>170903.73</v>
      </c>
    </row>
    <row r="51" spans="2:10" ht="18.75" customHeight="1">
      <c r="B51" s="21" t="s">
        <v>38</v>
      </c>
      <c r="C51" s="19"/>
      <c r="D51" s="24">
        <f t="shared" si="2"/>
        <v>101536.57</v>
      </c>
      <c r="E51" s="25">
        <v>0</v>
      </c>
      <c r="F51" s="25">
        <f t="shared" si="3"/>
        <v>101536.57</v>
      </c>
    </row>
    <row r="52" spans="2:10" ht="18.75" customHeight="1">
      <c r="B52" s="9" t="s">
        <v>39</v>
      </c>
      <c r="C52" s="19"/>
      <c r="D52" s="24">
        <f t="shared" si="2"/>
        <v>57731.7</v>
      </c>
      <c r="E52" s="25">
        <v>0</v>
      </c>
      <c r="F52" s="25">
        <f t="shared" si="3"/>
        <v>57731.7</v>
      </c>
    </row>
    <row r="53" spans="2:10" ht="18.75" customHeight="1">
      <c r="B53" s="21" t="s">
        <v>40</v>
      </c>
      <c r="C53" s="19"/>
      <c r="D53" s="24">
        <f t="shared" si="2"/>
        <v>235650.07</v>
      </c>
      <c r="E53" s="25">
        <v>0</v>
      </c>
      <c r="F53" s="25">
        <f t="shared" si="3"/>
        <v>235650.07</v>
      </c>
    </row>
    <row r="54" spans="2:10" ht="18.75" customHeight="1">
      <c r="B54" s="21" t="s">
        <v>41</v>
      </c>
      <c r="C54" s="19"/>
      <c r="D54" s="24">
        <f t="shared" si="2"/>
        <v>70543.11</v>
      </c>
      <c r="E54" s="25">
        <v>0</v>
      </c>
      <c r="F54" s="25">
        <f t="shared" si="3"/>
        <v>70543.11</v>
      </c>
    </row>
    <row r="55" spans="2:10" ht="18" customHeight="1">
      <c r="B55" s="21" t="s">
        <v>30</v>
      </c>
      <c r="C55" s="19"/>
      <c r="D55" s="26">
        <v>37324</v>
      </c>
      <c r="E55" s="25">
        <f>D35</f>
        <v>46450.53</v>
      </c>
      <c r="F55" s="25">
        <f t="shared" si="3"/>
        <v>83774.53</v>
      </c>
    </row>
    <row r="56" spans="2:10" ht="23.1" customHeight="1">
      <c r="B56" s="22" t="s">
        <v>7</v>
      </c>
      <c r="C56" s="17"/>
      <c r="D56" s="27">
        <f>SUM(D43:D55)</f>
        <v>1427007.86</v>
      </c>
      <c r="E56" s="27">
        <f>SUM(E43:E55)</f>
        <v>348476.96000000008</v>
      </c>
      <c r="F56" s="28">
        <f>SUM(F43:F55)</f>
        <v>1775484.82</v>
      </c>
    </row>
    <row r="57" spans="2:10" ht="18" customHeight="1"/>
    <row r="58" spans="2:10" ht="18" customHeight="1">
      <c r="G58" s="29"/>
    </row>
    <row r="59" spans="2:10" ht="18.75" customHeight="1">
      <c r="G59" s="3"/>
      <c r="H59" s="13"/>
    </row>
    <row r="60" spans="2:10" ht="18.75" customHeight="1"/>
    <row r="61" spans="2:10" ht="18.75" customHeight="1">
      <c r="H61" s="30"/>
    </row>
    <row r="62" spans="2:10" ht="18.75" customHeight="1">
      <c r="H62" s="30"/>
      <c r="J62" s="13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0"/>
    </row>
    <row r="73" spans="10:10" ht="25.3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92125984252005" right="0.209842519685039" top="0.56535433070866103" bottom="0.57165354330708706" header="0.27007874015748007" footer="0.2"/>
  <pageSetup paperSize="9" scale="90" fitToWidth="0" fitToHeight="0" pageOrder="overThenDown" orientation="portrait" verticalDpi="0" r:id="rId1"/>
  <headerFooter alignWithMargins="0">
    <oddFooter>&amp;C&amp;6&amp;P de&amp;N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workbookViewId="0"/>
  </sheetViews>
  <sheetFormatPr defaultRowHeight="14.65" customHeight="1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7.100000000000001" customHeight="1">
      <c r="A1" s="162" t="s">
        <v>122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17.100000000000001" customHeight="1">
      <c r="A2" s="162" t="s">
        <v>123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17.100000000000001" customHeight="1">
      <c r="A3" s="162" t="s">
        <v>124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ht="17.100000000000001" customHeight="1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1" ht="17.100000000000001" customHeight="1">
      <c r="A5" s="281" t="s">
        <v>125</v>
      </c>
      <c r="B5" s="281" t="s">
        <v>67</v>
      </c>
      <c r="C5" s="281" t="s">
        <v>126</v>
      </c>
      <c r="D5" s="281"/>
      <c r="E5" s="281" t="s">
        <v>127</v>
      </c>
      <c r="F5" s="281"/>
      <c r="G5" s="281"/>
      <c r="H5" s="281" t="s">
        <v>128</v>
      </c>
      <c r="I5" s="281"/>
      <c r="J5" s="281"/>
      <c r="K5" s="280" t="s">
        <v>129</v>
      </c>
    </row>
    <row r="6" spans="1:11" ht="17.100000000000001" customHeight="1">
      <c r="A6" s="281"/>
      <c r="B6" s="281"/>
      <c r="C6" s="163" t="s">
        <v>130</v>
      </c>
      <c r="D6" s="163" t="s">
        <v>131</v>
      </c>
      <c r="E6" s="163" t="s">
        <v>132</v>
      </c>
      <c r="F6" s="163" t="s">
        <v>130</v>
      </c>
      <c r="G6" s="163" t="s">
        <v>131</v>
      </c>
      <c r="H6" s="163" t="s">
        <v>132</v>
      </c>
      <c r="I6" s="163" t="s">
        <v>133</v>
      </c>
      <c r="J6" s="163" t="s">
        <v>130</v>
      </c>
      <c r="K6" s="280"/>
    </row>
    <row r="7" spans="1:11" ht="17.100000000000001" customHeight="1">
      <c r="A7" s="60" t="s">
        <v>26</v>
      </c>
      <c r="B7" s="164" t="s">
        <v>74</v>
      </c>
      <c r="C7" s="165">
        <v>1836327.83</v>
      </c>
      <c r="D7" s="164">
        <v>479</v>
      </c>
      <c r="E7" s="166">
        <v>474</v>
      </c>
      <c r="F7" s="167">
        <f t="shared" ref="F7:F17" si="0">C7-J7</f>
        <v>1817159.4810438415</v>
      </c>
      <c r="G7" s="166">
        <v>474</v>
      </c>
      <c r="H7" s="126">
        <v>291</v>
      </c>
      <c r="I7" s="126">
        <f t="shared" ref="I7:I17" si="1">D7-G7</f>
        <v>5</v>
      </c>
      <c r="J7" s="167">
        <f t="shared" ref="J7:J17" si="2">K7*I7</f>
        <v>19168.348956158665</v>
      </c>
      <c r="K7" s="168">
        <f t="shared" ref="K7:K17" si="3">C7/D7</f>
        <v>3833.6697912317331</v>
      </c>
    </row>
    <row r="8" spans="1:11" ht="17.100000000000001" customHeight="1">
      <c r="A8" s="60" t="s">
        <v>35</v>
      </c>
      <c r="B8" s="164" t="s">
        <v>74</v>
      </c>
      <c r="C8" s="165">
        <v>1013976.01</v>
      </c>
      <c r="D8" s="164">
        <v>457</v>
      </c>
      <c r="E8" s="166">
        <v>348</v>
      </c>
      <c r="F8" s="167">
        <f t="shared" si="0"/>
        <v>772130.52840262582</v>
      </c>
      <c r="G8" s="166">
        <v>348</v>
      </c>
      <c r="H8" s="126">
        <v>90</v>
      </c>
      <c r="I8" s="126">
        <f t="shared" si="1"/>
        <v>109</v>
      </c>
      <c r="J8" s="167">
        <f t="shared" si="2"/>
        <v>241845.48159737419</v>
      </c>
      <c r="K8" s="168">
        <f t="shared" si="3"/>
        <v>2218.7658862144422</v>
      </c>
    </row>
    <row r="9" spans="1:11" ht="17.100000000000001" customHeight="1">
      <c r="A9" s="60" t="s">
        <v>27</v>
      </c>
      <c r="B9" s="164" t="s">
        <v>74</v>
      </c>
      <c r="C9" s="165">
        <v>1146222.31</v>
      </c>
      <c r="D9" s="164">
        <v>252</v>
      </c>
      <c r="E9" s="166">
        <v>231</v>
      </c>
      <c r="F9" s="167">
        <f t="shared" si="0"/>
        <v>1050703.7841666667</v>
      </c>
      <c r="G9" s="166">
        <v>231</v>
      </c>
      <c r="H9" s="126">
        <v>42</v>
      </c>
      <c r="I9" s="126">
        <f t="shared" si="1"/>
        <v>21</v>
      </c>
      <c r="J9" s="167">
        <f t="shared" si="2"/>
        <v>95518.525833333333</v>
      </c>
      <c r="K9" s="168">
        <f t="shared" si="3"/>
        <v>4548.5012301587303</v>
      </c>
    </row>
    <row r="10" spans="1:11" ht="17.100000000000001" customHeight="1">
      <c r="A10" s="60" t="s">
        <v>28</v>
      </c>
      <c r="B10" s="164" t="s">
        <v>74</v>
      </c>
      <c r="C10" s="165">
        <v>1576029.19</v>
      </c>
      <c r="D10" s="164">
        <v>277</v>
      </c>
      <c r="E10" s="166">
        <v>237</v>
      </c>
      <c r="F10" s="167">
        <f t="shared" si="0"/>
        <v>1348443.747400722</v>
      </c>
      <c r="G10" s="166">
        <v>237</v>
      </c>
      <c r="H10" s="126">
        <v>63</v>
      </c>
      <c r="I10" s="126">
        <f t="shared" si="1"/>
        <v>40</v>
      </c>
      <c r="J10" s="167">
        <f t="shared" si="2"/>
        <v>227585.44259927794</v>
      </c>
      <c r="K10" s="168">
        <f t="shared" si="3"/>
        <v>5689.6360649819489</v>
      </c>
    </row>
    <row r="11" spans="1:11" ht="17.100000000000001" customHeight="1">
      <c r="A11" s="60" t="s">
        <v>36</v>
      </c>
      <c r="B11" s="164" t="s">
        <v>74</v>
      </c>
      <c r="C11" s="165">
        <v>1140901.17</v>
      </c>
      <c r="D11" s="164">
        <v>196</v>
      </c>
      <c r="E11" s="169">
        <v>129</v>
      </c>
      <c r="F11" s="167">
        <f t="shared" si="0"/>
        <v>750899.23943877546</v>
      </c>
      <c r="G11" s="169">
        <v>129</v>
      </c>
      <c r="H11" s="126">
        <v>135</v>
      </c>
      <c r="I11" s="126">
        <f t="shared" si="1"/>
        <v>67</v>
      </c>
      <c r="J11" s="167">
        <f t="shared" si="2"/>
        <v>390001.93056122446</v>
      </c>
      <c r="K11" s="168">
        <f t="shared" si="3"/>
        <v>5820.9243367346935</v>
      </c>
    </row>
    <row r="12" spans="1:11" ht="17.100000000000001" customHeight="1">
      <c r="A12" s="60" t="s">
        <v>29</v>
      </c>
      <c r="B12" s="164" t="s">
        <v>74</v>
      </c>
      <c r="C12" s="165">
        <v>1108025.25</v>
      </c>
      <c r="D12" s="164">
        <v>283</v>
      </c>
      <c r="E12" s="166">
        <v>261</v>
      </c>
      <c r="F12" s="167">
        <f t="shared" si="0"/>
        <v>1021889.011484099</v>
      </c>
      <c r="G12" s="169">
        <v>261</v>
      </c>
      <c r="H12" s="126">
        <v>150</v>
      </c>
      <c r="I12" s="126">
        <f t="shared" si="1"/>
        <v>22</v>
      </c>
      <c r="J12" s="167">
        <f t="shared" si="2"/>
        <v>86136.238515901059</v>
      </c>
      <c r="K12" s="168">
        <f t="shared" si="3"/>
        <v>3915.2835689045937</v>
      </c>
    </row>
    <row r="13" spans="1:11" ht="17.100000000000001" customHeight="1">
      <c r="A13" s="60" t="s">
        <v>37</v>
      </c>
      <c r="B13" s="164" t="s">
        <v>74</v>
      </c>
      <c r="C13" s="165">
        <v>892830.64</v>
      </c>
      <c r="D13" s="164">
        <v>164</v>
      </c>
      <c r="E13" s="169">
        <v>174</v>
      </c>
      <c r="F13" s="167">
        <f t="shared" si="0"/>
        <v>892830.64</v>
      </c>
      <c r="G13" s="169">
        <v>164</v>
      </c>
      <c r="H13" s="126">
        <v>204</v>
      </c>
      <c r="I13" s="126">
        <f t="shared" si="1"/>
        <v>0</v>
      </c>
      <c r="J13" s="167">
        <f t="shared" si="2"/>
        <v>0</v>
      </c>
      <c r="K13" s="168">
        <f t="shared" si="3"/>
        <v>5444.0892682926833</v>
      </c>
    </row>
    <row r="14" spans="1:11" ht="17.100000000000001" customHeight="1">
      <c r="A14" s="60" t="s">
        <v>38</v>
      </c>
      <c r="B14" s="126" t="s">
        <v>74</v>
      </c>
      <c r="C14" s="170">
        <v>406463.04</v>
      </c>
      <c r="D14" s="126">
        <v>169</v>
      </c>
      <c r="E14" s="169">
        <v>144</v>
      </c>
      <c r="F14" s="167">
        <f t="shared" si="0"/>
        <v>346335.37136094674</v>
      </c>
      <c r="G14" s="169">
        <v>144</v>
      </c>
      <c r="H14" s="126">
        <v>300</v>
      </c>
      <c r="I14" s="126">
        <f t="shared" si="1"/>
        <v>25</v>
      </c>
      <c r="J14" s="167">
        <f t="shared" si="2"/>
        <v>60127.668639053249</v>
      </c>
      <c r="K14" s="168">
        <f t="shared" si="3"/>
        <v>2405.1067455621301</v>
      </c>
    </row>
    <row r="15" spans="1:11" ht="17.100000000000001" customHeight="1">
      <c r="A15" s="60" t="s">
        <v>39</v>
      </c>
      <c r="B15" s="166" t="s">
        <v>83</v>
      </c>
      <c r="C15" s="167">
        <v>2350987.77</v>
      </c>
      <c r="D15" s="166">
        <v>411</v>
      </c>
      <c r="E15" s="169">
        <v>363</v>
      </c>
      <c r="F15" s="167">
        <f t="shared" si="0"/>
        <v>2076419.8552554743</v>
      </c>
      <c r="G15" s="169">
        <v>363</v>
      </c>
      <c r="H15" s="126">
        <v>84</v>
      </c>
      <c r="I15" s="126">
        <f t="shared" si="1"/>
        <v>48</v>
      </c>
      <c r="J15" s="171">
        <f t="shared" si="2"/>
        <v>274567.91474452557</v>
      </c>
      <c r="K15" s="168">
        <f t="shared" si="3"/>
        <v>5720.1648905109487</v>
      </c>
    </row>
    <row r="16" spans="1:11" ht="17.100000000000001" customHeight="1">
      <c r="A16" s="60" t="s">
        <v>40</v>
      </c>
      <c r="B16" s="166" t="s">
        <v>83</v>
      </c>
      <c r="C16" s="167">
        <v>548365.69999999995</v>
      </c>
      <c r="D16" s="166">
        <v>151</v>
      </c>
      <c r="E16" s="169">
        <v>183</v>
      </c>
      <c r="F16" s="167">
        <f t="shared" si="0"/>
        <v>548365.69999999995</v>
      </c>
      <c r="G16" s="169">
        <v>151</v>
      </c>
      <c r="H16" s="126">
        <v>300</v>
      </c>
      <c r="I16" s="126">
        <f t="shared" si="1"/>
        <v>0</v>
      </c>
      <c r="J16" s="171">
        <f t="shared" si="2"/>
        <v>0</v>
      </c>
      <c r="K16" s="168">
        <f t="shared" si="3"/>
        <v>3631.5609271523176</v>
      </c>
    </row>
    <row r="17" spans="1:11" ht="17.100000000000001" customHeight="1">
      <c r="A17" s="60" t="s">
        <v>41</v>
      </c>
      <c r="B17" s="166" t="s">
        <v>83</v>
      </c>
      <c r="C17" s="167">
        <v>1026175.23</v>
      </c>
      <c r="D17" s="166">
        <v>238</v>
      </c>
      <c r="E17" s="169">
        <v>207</v>
      </c>
      <c r="F17" s="167">
        <f t="shared" si="0"/>
        <v>892513.75046218489</v>
      </c>
      <c r="G17" s="169">
        <v>207</v>
      </c>
      <c r="H17" s="126">
        <v>42</v>
      </c>
      <c r="I17" s="126">
        <f t="shared" si="1"/>
        <v>31</v>
      </c>
      <c r="J17" s="171">
        <f t="shared" si="2"/>
        <v>133661.47953781512</v>
      </c>
      <c r="K17" s="168">
        <f t="shared" si="3"/>
        <v>4311.6606302521004</v>
      </c>
    </row>
    <row r="19" spans="1:11" ht="14.65" customHeight="1">
      <c r="I19" s="32"/>
    </row>
    <row r="21" spans="1:11" ht="17.100000000000001" customHeight="1">
      <c r="B21" s="172"/>
    </row>
    <row r="22" spans="1:11" ht="14.65" customHeight="1">
      <c r="B22" s="173"/>
    </row>
  </sheetData>
  <mergeCells count="6">
    <mergeCell ref="K5:K6"/>
    <mergeCell ref="A5:A6"/>
    <mergeCell ref="B5:B6"/>
    <mergeCell ref="C5:D5"/>
    <mergeCell ref="E5:G5"/>
    <mergeCell ref="H5:J5"/>
  </mergeCells>
  <pageMargins left="0.78740157480314998" right="0.78740157480314998" top="1.181102362204725" bottom="1.181102362204725" header="0.78740157480314998" footer="0.78740157480314998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537"/>
  <sheetViews>
    <sheetView zoomScale="80" zoomScaleNormal="80" workbookViewId="0">
      <selection activeCell="G1" sqref="B1:G6"/>
    </sheetView>
  </sheetViews>
  <sheetFormatPr defaultRowHeight="14.65" customHeight="1"/>
  <cols>
    <col min="1" max="1" width="1.5703125" style="2" customWidth="1"/>
    <col min="2" max="2" width="103.42578125" style="2" customWidth="1"/>
    <col min="3" max="3" width="10.140625" style="75" customWidth="1"/>
    <col min="4" max="4" width="20" style="2" customWidth="1"/>
    <col min="5" max="5" width="3.28515625" customWidth="1"/>
    <col min="6" max="6" width="10.42578125" customWidth="1"/>
    <col min="7" max="7" width="18.28515625" customWidth="1"/>
    <col min="8" max="8" width="31.140625" customWidth="1"/>
    <col min="9" max="1025" width="9.5703125" customWidth="1"/>
    <col min="1026" max="1026" width="9.140625" customWidth="1"/>
  </cols>
  <sheetData>
    <row r="1" spans="1:8" ht="15" customHeight="1">
      <c r="A1" s="1"/>
      <c r="B1" s="229" t="s">
        <v>151</v>
      </c>
      <c r="C1" s="2"/>
      <c r="D1" s="3"/>
      <c r="E1" s="3"/>
      <c r="F1" s="2"/>
      <c r="G1" s="2"/>
    </row>
    <row r="2" spans="1:8" ht="15" customHeight="1">
      <c r="A2" s="1"/>
      <c r="B2" s="229" t="s">
        <v>152</v>
      </c>
      <c r="C2" s="2"/>
      <c r="D2" s="3"/>
      <c r="E2" s="3"/>
      <c r="F2" s="2"/>
      <c r="G2" s="2"/>
    </row>
    <row r="3" spans="1:8" ht="15" customHeight="1">
      <c r="A3" s="1"/>
      <c r="B3" s="229" t="s">
        <v>153</v>
      </c>
      <c r="C3" s="2"/>
      <c r="D3" s="3"/>
      <c r="E3" s="3"/>
      <c r="F3" s="2"/>
      <c r="G3" s="2"/>
    </row>
    <row r="4" spans="1:8" ht="15" customHeight="1">
      <c r="A4" s="4"/>
      <c r="B4" s="229" t="s">
        <v>154</v>
      </c>
      <c r="C4" s="2"/>
      <c r="D4" s="3"/>
      <c r="E4" s="3"/>
      <c r="F4" s="2"/>
      <c r="G4" s="2"/>
    </row>
    <row r="5" spans="1:8" ht="15" customHeight="1">
      <c r="B5" s="230" t="s">
        <v>155</v>
      </c>
      <c r="C5" s="2"/>
      <c r="D5" s="3"/>
      <c r="E5" s="3"/>
      <c r="F5" s="2"/>
      <c r="G5" s="2"/>
    </row>
    <row r="6" spans="1:8" ht="18.75" customHeight="1">
      <c r="B6" s="230"/>
      <c r="C6" s="2"/>
      <c r="D6" s="3"/>
      <c r="E6" s="3"/>
      <c r="F6" s="2"/>
      <c r="G6" s="2"/>
    </row>
    <row r="7" spans="1:8" ht="14.65" customHeight="1">
      <c r="B7" s="2" t="s">
        <v>42</v>
      </c>
    </row>
    <row r="8" spans="1:8" ht="14.65" customHeight="1">
      <c r="B8" s="31" t="s">
        <v>142</v>
      </c>
      <c r="C8" s="191"/>
    </row>
    <row r="9" spans="1:8" ht="14.65" customHeight="1" thickBot="1"/>
    <row r="10" spans="1:8" ht="21.75" customHeight="1" thickBot="1">
      <c r="B10" s="258" t="s">
        <v>141</v>
      </c>
      <c r="C10" s="261"/>
      <c r="D10" s="262"/>
      <c r="E10" s="187"/>
      <c r="F10" s="256" t="s">
        <v>138</v>
      </c>
      <c r="G10" s="257"/>
    </row>
    <row r="11" spans="1:8" ht="18.600000000000001" customHeight="1">
      <c r="B11" s="195" t="s">
        <v>43</v>
      </c>
      <c r="C11" s="190" t="s">
        <v>139</v>
      </c>
      <c r="D11" s="190" t="s">
        <v>140</v>
      </c>
      <c r="E11" s="187"/>
      <c r="F11" s="190" t="s">
        <v>139</v>
      </c>
      <c r="G11" s="190" t="s">
        <v>140</v>
      </c>
    </row>
    <row r="12" spans="1:8" ht="18.600000000000001" customHeight="1">
      <c r="B12" s="196" t="s">
        <v>44</v>
      </c>
      <c r="C12" s="197">
        <v>2</v>
      </c>
      <c r="D12" s="188">
        <v>7153.22</v>
      </c>
      <c r="E12" s="187"/>
      <c r="F12" s="185">
        <v>0</v>
      </c>
      <c r="G12" s="189">
        <v>0</v>
      </c>
      <c r="H12" s="32"/>
    </row>
    <row r="13" spans="1:8" ht="18.600000000000001" customHeight="1">
      <c r="B13" s="196" t="s">
        <v>45</v>
      </c>
      <c r="C13" s="197">
        <v>6</v>
      </c>
      <c r="D13" s="188">
        <v>12230.91</v>
      </c>
      <c r="E13" s="187"/>
      <c r="F13" s="185">
        <v>5</v>
      </c>
      <c r="G13" s="189">
        <v>7362.15</v>
      </c>
      <c r="H13" s="32"/>
    </row>
    <row r="14" spans="1:8" ht="18.600000000000001" customHeight="1">
      <c r="B14" s="196" t="s">
        <v>46</v>
      </c>
      <c r="C14" s="197">
        <v>18</v>
      </c>
      <c r="D14" s="188">
        <v>84777.79</v>
      </c>
      <c r="E14" s="187"/>
      <c r="F14" s="185">
        <v>0</v>
      </c>
      <c r="G14" s="189">
        <v>0</v>
      </c>
      <c r="H14" s="32"/>
    </row>
    <row r="15" spans="1:8" ht="18.600000000000001" customHeight="1">
      <c r="B15" s="196" t="s">
        <v>47</v>
      </c>
      <c r="C15" s="197">
        <v>2</v>
      </c>
      <c r="D15" s="188">
        <v>6607.25</v>
      </c>
      <c r="E15" s="187"/>
      <c r="F15" s="185">
        <v>13</v>
      </c>
      <c r="G15" s="189">
        <v>18682.169999999998</v>
      </c>
      <c r="H15" s="32"/>
    </row>
    <row r="16" spans="1:8" ht="18.600000000000001" customHeight="1">
      <c r="B16" s="196" t="s">
        <v>48</v>
      </c>
      <c r="C16" s="197">
        <v>2</v>
      </c>
      <c r="D16" s="188">
        <v>9163.6</v>
      </c>
      <c r="E16" s="187"/>
      <c r="F16" s="185">
        <v>2</v>
      </c>
      <c r="G16" s="189">
        <v>42588.77</v>
      </c>
      <c r="H16" s="32"/>
    </row>
    <row r="17" spans="2:8" ht="18.600000000000001" customHeight="1">
      <c r="B17" s="196" t="s">
        <v>49</v>
      </c>
      <c r="C17" s="197">
        <v>3</v>
      </c>
      <c r="D17" s="188">
        <v>43772.73</v>
      </c>
      <c r="E17" s="187"/>
      <c r="F17" s="185">
        <v>4</v>
      </c>
      <c r="G17" s="189">
        <v>5432.78</v>
      </c>
      <c r="H17" s="32"/>
    </row>
    <row r="18" spans="2:8" ht="18.600000000000001" customHeight="1">
      <c r="B18" s="196" t="s">
        <v>50</v>
      </c>
      <c r="C18" s="197">
        <v>13</v>
      </c>
      <c r="D18" s="188">
        <v>69060.160000000003</v>
      </c>
      <c r="E18" s="187"/>
      <c r="F18" s="185">
        <v>66</v>
      </c>
      <c r="G18" s="189">
        <v>212996.7</v>
      </c>
      <c r="H18" s="32"/>
    </row>
    <row r="19" spans="2:8" ht="18.600000000000001" customHeight="1">
      <c r="B19" s="196" t="s">
        <v>51</v>
      </c>
      <c r="C19" s="197">
        <v>40</v>
      </c>
      <c r="D19" s="188">
        <v>256543.4</v>
      </c>
      <c r="E19" s="187"/>
      <c r="F19" s="185">
        <v>1</v>
      </c>
      <c r="G19" s="189">
        <v>6612.31</v>
      </c>
      <c r="H19" s="32"/>
    </row>
    <row r="20" spans="2:8" ht="18.600000000000001" customHeight="1">
      <c r="B20" s="196" t="s">
        <v>52</v>
      </c>
      <c r="C20" s="197">
        <v>5</v>
      </c>
      <c r="D20" s="188">
        <v>24543.22</v>
      </c>
      <c r="E20" s="187"/>
      <c r="F20" s="185">
        <v>1</v>
      </c>
      <c r="G20" s="189">
        <v>1570.08</v>
      </c>
      <c r="H20" s="32"/>
    </row>
    <row r="21" spans="2:8" ht="18.600000000000001" customHeight="1">
      <c r="B21" s="196" t="s">
        <v>53</v>
      </c>
      <c r="C21" s="197">
        <v>7</v>
      </c>
      <c r="D21" s="188">
        <v>9312.76</v>
      </c>
      <c r="E21" s="187"/>
      <c r="F21" s="185">
        <v>0</v>
      </c>
      <c r="G21" s="189">
        <v>0</v>
      </c>
      <c r="H21" s="32"/>
    </row>
    <row r="22" spans="2:8" ht="18.600000000000001" customHeight="1">
      <c r="B22" s="196" t="s">
        <v>54</v>
      </c>
      <c r="C22" s="197">
        <v>2</v>
      </c>
      <c r="D22" s="188">
        <v>6615.67</v>
      </c>
      <c r="E22" s="187"/>
      <c r="F22" s="185">
        <v>2</v>
      </c>
      <c r="G22" s="189">
        <v>16157.66</v>
      </c>
      <c r="H22" s="32"/>
    </row>
    <row r="23" spans="2:8" ht="18.600000000000001" customHeight="1">
      <c r="B23" s="196" t="s">
        <v>55</v>
      </c>
      <c r="C23" s="197">
        <v>2</v>
      </c>
      <c r="D23" s="188">
        <v>3149.23</v>
      </c>
      <c r="E23" s="187"/>
      <c r="F23" s="185">
        <v>4</v>
      </c>
      <c r="G23" s="189">
        <v>10613.26</v>
      </c>
      <c r="H23" s="32"/>
    </row>
    <row r="24" spans="2:8" ht="18.600000000000001" customHeight="1">
      <c r="B24" s="196" t="s">
        <v>56</v>
      </c>
      <c r="C24" s="197">
        <v>14</v>
      </c>
      <c r="D24" s="188">
        <v>159820.70000000001</v>
      </c>
      <c r="E24" s="187"/>
      <c r="F24" s="185">
        <v>0</v>
      </c>
      <c r="G24" s="189">
        <v>0</v>
      </c>
      <c r="H24" s="32"/>
    </row>
    <row r="25" spans="2:8" ht="18.600000000000001" customHeight="1">
      <c r="B25" s="196" t="s">
        <v>57</v>
      </c>
      <c r="C25" s="197">
        <v>3</v>
      </c>
      <c r="D25" s="188">
        <v>5569.2</v>
      </c>
      <c r="E25" s="187"/>
      <c r="F25" s="185">
        <v>13</v>
      </c>
      <c r="G25" s="189">
        <v>19710.34</v>
      </c>
      <c r="H25" s="32"/>
    </row>
    <row r="26" spans="2:8" ht="18.600000000000001" customHeight="1">
      <c r="B26" s="196" t="s">
        <v>58</v>
      </c>
      <c r="C26" s="197">
        <v>4</v>
      </c>
      <c r="D26" s="188">
        <v>23331.05</v>
      </c>
      <c r="E26" s="187"/>
      <c r="F26" s="185">
        <v>16</v>
      </c>
      <c r="G26" s="189">
        <v>50674.25</v>
      </c>
      <c r="H26" s="32"/>
    </row>
    <row r="27" spans="2:8" ht="18.600000000000001" customHeight="1">
      <c r="B27" s="198" t="s">
        <v>59</v>
      </c>
      <c r="C27" s="197">
        <v>11</v>
      </c>
      <c r="D27" s="188">
        <v>69196.12</v>
      </c>
      <c r="E27" s="187"/>
      <c r="F27" s="185">
        <v>1</v>
      </c>
      <c r="G27" s="189">
        <v>1328.41</v>
      </c>
      <c r="H27" s="32"/>
    </row>
    <row r="28" spans="2:8" ht="18.600000000000001" customHeight="1">
      <c r="B28" s="199" t="s">
        <v>60</v>
      </c>
      <c r="C28" s="200">
        <f>SUM(C12:C27)</f>
        <v>134</v>
      </c>
      <c r="D28" s="192">
        <f>SUM(D12:D27)</f>
        <v>790847.01000000013</v>
      </c>
      <c r="E28" s="187"/>
      <c r="F28" s="185">
        <f>SUM(F12:F27)</f>
        <v>128</v>
      </c>
      <c r="G28" s="189">
        <f>SUM(G12:G27)</f>
        <v>393728.88</v>
      </c>
      <c r="H28" s="32"/>
    </row>
    <row r="29" spans="2:8" ht="18.600000000000001" customHeight="1" thickBot="1">
      <c r="B29" s="201"/>
      <c r="C29" s="202"/>
      <c r="D29" s="201"/>
      <c r="E29" s="187"/>
      <c r="F29" s="187"/>
      <c r="G29" s="187"/>
    </row>
    <row r="30" spans="2:8" ht="18.600000000000001" customHeight="1" thickBot="1">
      <c r="B30" s="258" t="s">
        <v>141</v>
      </c>
      <c r="C30" s="261"/>
      <c r="D30" s="262"/>
      <c r="E30" s="187"/>
      <c r="F30" s="256" t="s">
        <v>138</v>
      </c>
      <c r="G30" s="257"/>
    </row>
    <row r="31" spans="2:8" ht="18.600000000000001" customHeight="1">
      <c r="B31" s="122" t="s">
        <v>61</v>
      </c>
      <c r="C31" s="190" t="s">
        <v>139</v>
      </c>
      <c r="D31" s="190" t="s">
        <v>140</v>
      </c>
      <c r="E31" s="187"/>
      <c r="F31" s="190" t="s">
        <v>139</v>
      </c>
      <c r="G31" s="190" t="s">
        <v>140</v>
      </c>
    </row>
    <row r="32" spans="2:8" ht="18.600000000000001" customHeight="1">
      <c r="B32" s="203" t="s">
        <v>44</v>
      </c>
      <c r="C32" s="204">
        <v>0</v>
      </c>
      <c r="D32" s="188">
        <v>0</v>
      </c>
      <c r="E32" s="187"/>
      <c r="F32" s="185">
        <v>0</v>
      </c>
      <c r="G32" s="189">
        <v>0</v>
      </c>
    </row>
    <row r="33" spans="2:7" ht="18.600000000000001" customHeight="1">
      <c r="B33" s="203" t="s">
        <v>45</v>
      </c>
      <c r="C33" s="204">
        <v>1</v>
      </c>
      <c r="D33" s="188">
        <v>1666.77</v>
      </c>
      <c r="E33" s="187"/>
      <c r="F33" s="185">
        <v>0</v>
      </c>
      <c r="G33" s="189">
        <v>0</v>
      </c>
    </row>
    <row r="34" spans="2:7" ht="18.600000000000001" customHeight="1">
      <c r="B34" s="203" t="s">
        <v>46</v>
      </c>
      <c r="C34" s="204">
        <v>0</v>
      </c>
      <c r="D34" s="188">
        <v>0</v>
      </c>
      <c r="E34" s="187"/>
      <c r="F34" s="185">
        <v>0</v>
      </c>
      <c r="G34" s="189">
        <v>0</v>
      </c>
    </row>
    <row r="35" spans="2:7" ht="18.600000000000001" customHeight="1">
      <c r="B35" s="203" t="s">
        <v>47</v>
      </c>
      <c r="C35" s="204">
        <v>2</v>
      </c>
      <c r="D35" s="188">
        <v>7513.25</v>
      </c>
      <c r="E35" s="187"/>
      <c r="F35" s="185">
        <v>0</v>
      </c>
      <c r="G35" s="189">
        <v>0</v>
      </c>
    </row>
    <row r="36" spans="2:7" ht="18.600000000000001" customHeight="1">
      <c r="B36" s="203" t="s">
        <v>48</v>
      </c>
      <c r="C36" s="204">
        <v>0</v>
      </c>
      <c r="D36" s="188">
        <v>0</v>
      </c>
      <c r="E36" s="187"/>
      <c r="F36" s="185">
        <v>0</v>
      </c>
      <c r="G36" s="189">
        <v>0</v>
      </c>
    </row>
    <row r="37" spans="2:7" ht="18.600000000000001" customHeight="1">
      <c r="B37" s="203" t="s">
        <v>49</v>
      </c>
      <c r="C37" s="204">
        <v>0</v>
      </c>
      <c r="D37" s="188">
        <v>0</v>
      </c>
      <c r="E37" s="187"/>
      <c r="F37" s="185">
        <v>0</v>
      </c>
      <c r="G37" s="189">
        <v>0</v>
      </c>
    </row>
    <row r="38" spans="2:7" ht="18.600000000000001" customHeight="1">
      <c r="B38" s="203" t="s">
        <v>50</v>
      </c>
      <c r="C38" s="204">
        <v>0</v>
      </c>
      <c r="D38" s="188">
        <v>0</v>
      </c>
      <c r="E38" s="187"/>
      <c r="F38" s="185">
        <v>0</v>
      </c>
      <c r="G38" s="189">
        <v>0</v>
      </c>
    </row>
    <row r="39" spans="2:7" ht="18.600000000000001" customHeight="1">
      <c r="B39" s="203" t="s">
        <v>51</v>
      </c>
      <c r="C39" s="204">
        <v>0</v>
      </c>
      <c r="D39" s="188">
        <v>0</v>
      </c>
      <c r="E39" s="187"/>
      <c r="F39" s="185">
        <v>0</v>
      </c>
      <c r="G39" s="189">
        <v>0</v>
      </c>
    </row>
    <row r="40" spans="2:7" ht="18.600000000000001" customHeight="1">
      <c r="B40" s="203" t="s">
        <v>52</v>
      </c>
      <c r="C40" s="204">
        <v>0</v>
      </c>
      <c r="D40" s="188">
        <v>0</v>
      </c>
      <c r="E40" s="187"/>
      <c r="F40" s="185">
        <v>0</v>
      </c>
      <c r="G40" s="189">
        <v>0</v>
      </c>
    </row>
    <row r="41" spans="2:7" ht="18.600000000000001" customHeight="1">
      <c r="B41" s="203" t="s">
        <v>53</v>
      </c>
      <c r="C41" s="204">
        <v>0</v>
      </c>
      <c r="D41" s="188">
        <v>0</v>
      </c>
      <c r="E41" s="187"/>
      <c r="F41" s="185">
        <v>0</v>
      </c>
      <c r="G41" s="189">
        <v>0</v>
      </c>
    </row>
    <row r="42" spans="2:7" ht="18.600000000000001" customHeight="1">
      <c r="B42" s="196" t="s">
        <v>54</v>
      </c>
      <c r="C42" s="204">
        <v>0</v>
      </c>
      <c r="D42" s="188">
        <v>0</v>
      </c>
      <c r="E42" s="187"/>
      <c r="F42" s="185">
        <v>0</v>
      </c>
      <c r="G42" s="189">
        <v>0</v>
      </c>
    </row>
    <row r="43" spans="2:7" ht="18.600000000000001" customHeight="1">
      <c r="B43" s="203" t="s">
        <v>55</v>
      </c>
      <c r="C43" s="204">
        <v>0</v>
      </c>
      <c r="D43" s="188">
        <v>0</v>
      </c>
      <c r="E43" s="187"/>
      <c r="F43" s="185">
        <v>0</v>
      </c>
      <c r="G43" s="189">
        <v>0</v>
      </c>
    </row>
    <row r="44" spans="2:7" ht="18.600000000000001" customHeight="1">
      <c r="B44" s="203" t="s">
        <v>56</v>
      </c>
      <c r="C44" s="204">
        <v>0</v>
      </c>
      <c r="D44" s="188">
        <v>0</v>
      </c>
      <c r="E44" s="187"/>
      <c r="F44" s="185">
        <v>0</v>
      </c>
      <c r="G44" s="189">
        <v>0</v>
      </c>
    </row>
    <row r="45" spans="2:7" ht="18.600000000000001" customHeight="1">
      <c r="B45" s="203" t="s">
        <v>57</v>
      </c>
      <c r="C45" s="204">
        <v>0</v>
      </c>
      <c r="D45" s="188">
        <v>0</v>
      </c>
      <c r="E45" s="187"/>
      <c r="F45" s="185">
        <v>0</v>
      </c>
      <c r="G45" s="189">
        <v>0</v>
      </c>
    </row>
    <row r="46" spans="2:7" ht="18.600000000000001" customHeight="1">
      <c r="B46" s="203" t="s">
        <v>58</v>
      </c>
      <c r="C46" s="204">
        <v>0</v>
      </c>
      <c r="D46" s="188">
        <v>0</v>
      </c>
      <c r="E46" s="187"/>
      <c r="F46" s="185">
        <v>0</v>
      </c>
      <c r="G46" s="189">
        <v>0</v>
      </c>
    </row>
    <row r="47" spans="2:7" ht="18.600000000000001" customHeight="1">
      <c r="B47" s="205" t="s">
        <v>59</v>
      </c>
      <c r="C47" s="204">
        <v>0</v>
      </c>
      <c r="D47" s="188">
        <v>0</v>
      </c>
      <c r="E47" s="187"/>
      <c r="F47" s="185">
        <v>0</v>
      </c>
      <c r="G47" s="189">
        <v>0</v>
      </c>
    </row>
    <row r="48" spans="2:7" ht="18.600000000000001" customHeight="1">
      <c r="B48" s="206" t="s">
        <v>60</v>
      </c>
      <c r="C48" s="207">
        <f>SUM(C32:C47)</f>
        <v>3</v>
      </c>
      <c r="D48" s="208">
        <f>SUM(D32:D47)</f>
        <v>9180.02</v>
      </c>
      <c r="E48" s="187"/>
      <c r="F48" s="185">
        <f>SUM(F32:F47)</f>
        <v>0</v>
      </c>
      <c r="G48" s="189">
        <f>SUM(G32:G47)</f>
        <v>0</v>
      </c>
    </row>
    <row r="49" spans="2:7" ht="18.600000000000001" customHeight="1" thickBot="1">
      <c r="B49" s="201"/>
      <c r="C49" s="202"/>
      <c r="D49" s="201"/>
      <c r="E49" s="187"/>
      <c r="F49" s="187"/>
      <c r="G49" s="187"/>
    </row>
    <row r="50" spans="2:7" ht="18.600000000000001" customHeight="1" thickBot="1">
      <c r="B50" s="258" t="s">
        <v>141</v>
      </c>
      <c r="C50" s="259"/>
      <c r="D50" s="260"/>
      <c r="E50" s="187"/>
      <c r="F50" s="256" t="s">
        <v>138</v>
      </c>
      <c r="G50" s="257"/>
    </row>
    <row r="51" spans="2:7" ht="18.600000000000001" customHeight="1">
      <c r="B51" s="209" t="s">
        <v>63</v>
      </c>
      <c r="C51" s="186" t="s">
        <v>139</v>
      </c>
      <c r="D51" s="186" t="s">
        <v>140</v>
      </c>
      <c r="E51" s="187"/>
      <c r="F51" s="190" t="s">
        <v>139</v>
      </c>
      <c r="G51" s="190" t="s">
        <v>140</v>
      </c>
    </row>
    <row r="52" spans="2:7" ht="18.600000000000001" customHeight="1">
      <c r="B52" s="196" t="s">
        <v>44</v>
      </c>
      <c r="C52" s="197">
        <v>0</v>
      </c>
      <c r="D52" s="188">
        <v>0</v>
      </c>
      <c r="E52" s="187"/>
      <c r="F52" s="185">
        <v>0</v>
      </c>
      <c r="G52" s="189">
        <v>0</v>
      </c>
    </row>
    <row r="53" spans="2:7" ht="18.600000000000001" customHeight="1">
      <c r="B53" s="196" t="s">
        <v>45</v>
      </c>
      <c r="C53" s="197">
        <v>8</v>
      </c>
      <c r="D53" s="188">
        <v>67657.97</v>
      </c>
      <c r="E53" s="187"/>
      <c r="F53" s="185">
        <v>0</v>
      </c>
      <c r="G53" s="189">
        <v>0</v>
      </c>
    </row>
    <row r="54" spans="2:7" ht="18.600000000000001" customHeight="1">
      <c r="B54" s="196" t="s">
        <v>46</v>
      </c>
      <c r="C54" s="197">
        <v>14</v>
      </c>
      <c r="D54" s="188">
        <v>148775.70000000001</v>
      </c>
      <c r="E54" s="187"/>
      <c r="F54" s="185">
        <v>0</v>
      </c>
      <c r="G54" s="189">
        <v>0</v>
      </c>
    </row>
    <row r="55" spans="2:7" ht="18.600000000000001" customHeight="1">
      <c r="B55" s="196" t="s">
        <v>47</v>
      </c>
      <c r="C55" s="197">
        <v>4</v>
      </c>
      <c r="D55" s="188">
        <v>54934.26</v>
      </c>
      <c r="E55" s="187"/>
      <c r="F55" s="185">
        <v>0</v>
      </c>
      <c r="G55" s="189">
        <v>0</v>
      </c>
    </row>
    <row r="56" spans="2:7" ht="18.600000000000001" customHeight="1">
      <c r="B56" s="196" t="s">
        <v>48</v>
      </c>
      <c r="C56" s="197">
        <v>0</v>
      </c>
      <c r="D56" s="188">
        <v>0</v>
      </c>
      <c r="E56" s="187"/>
      <c r="F56" s="185">
        <v>0</v>
      </c>
      <c r="G56" s="189">
        <v>0</v>
      </c>
    </row>
    <row r="57" spans="2:7" ht="18.600000000000001" customHeight="1">
      <c r="B57" s="196" t="s">
        <v>49</v>
      </c>
      <c r="C57" s="197">
        <v>2</v>
      </c>
      <c r="D57" s="188">
        <v>14189.5</v>
      </c>
      <c r="E57" s="187"/>
      <c r="F57" s="185">
        <v>3</v>
      </c>
      <c r="G57" s="189">
        <v>36629.51</v>
      </c>
    </row>
    <row r="58" spans="2:7" ht="18.600000000000001" customHeight="1">
      <c r="B58" s="196" t="s">
        <v>50</v>
      </c>
      <c r="C58" s="197">
        <v>5</v>
      </c>
      <c r="D58" s="188">
        <v>53237.54</v>
      </c>
      <c r="E58" s="187"/>
      <c r="F58" s="185">
        <v>2</v>
      </c>
      <c r="G58" s="189">
        <v>16354.94</v>
      </c>
    </row>
    <row r="59" spans="2:7" s="34" customFormat="1" ht="18.600000000000001" customHeight="1">
      <c r="B59" s="196" t="s">
        <v>51</v>
      </c>
      <c r="C59" s="197">
        <v>3</v>
      </c>
      <c r="D59" s="188">
        <v>40322.51</v>
      </c>
      <c r="E59" s="210"/>
      <c r="F59" s="185">
        <v>0</v>
      </c>
      <c r="G59" s="189">
        <v>0</v>
      </c>
    </row>
    <row r="60" spans="2:7" s="34" customFormat="1" ht="18.600000000000001" customHeight="1">
      <c r="B60" s="196" t="s">
        <v>52</v>
      </c>
      <c r="C60" s="197">
        <v>1</v>
      </c>
      <c r="D60" s="188">
        <v>5367.5</v>
      </c>
      <c r="E60" s="210"/>
      <c r="F60" s="185">
        <v>0</v>
      </c>
      <c r="G60" s="189">
        <v>0</v>
      </c>
    </row>
    <row r="61" spans="2:7" ht="18.600000000000001" customHeight="1">
      <c r="B61" s="196" t="s">
        <v>53</v>
      </c>
      <c r="C61" s="197">
        <v>16</v>
      </c>
      <c r="D61" s="188">
        <v>157285.29999999999</v>
      </c>
      <c r="E61" s="187"/>
      <c r="F61" s="185">
        <v>0</v>
      </c>
      <c r="G61" s="189">
        <v>0</v>
      </c>
    </row>
    <row r="62" spans="2:7" ht="18.600000000000001" customHeight="1">
      <c r="B62" s="196" t="s">
        <v>54</v>
      </c>
      <c r="C62" s="197">
        <v>0</v>
      </c>
      <c r="D62" s="188">
        <v>0</v>
      </c>
      <c r="E62" s="187"/>
      <c r="F62" s="185">
        <v>0</v>
      </c>
      <c r="G62" s="189">
        <v>0</v>
      </c>
    </row>
    <row r="63" spans="2:7" ht="18.600000000000001" customHeight="1">
      <c r="B63" s="196" t="s">
        <v>55</v>
      </c>
      <c r="C63" s="197">
        <v>0</v>
      </c>
      <c r="D63" s="188">
        <v>0</v>
      </c>
      <c r="E63" s="187"/>
      <c r="F63" s="185">
        <v>0</v>
      </c>
      <c r="G63" s="189">
        <v>0</v>
      </c>
    </row>
    <row r="64" spans="2:7" ht="18.600000000000001" customHeight="1">
      <c r="B64" s="196" t="s">
        <v>56</v>
      </c>
      <c r="C64" s="197">
        <v>4</v>
      </c>
      <c r="D64" s="188">
        <v>43593.67</v>
      </c>
      <c r="E64" s="187"/>
      <c r="F64" s="185">
        <v>0</v>
      </c>
      <c r="G64" s="189">
        <v>0</v>
      </c>
    </row>
    <row r="65" spans="2:7" ht="18.600000000000001" customHeight="1">
      <c r="B65" s="196" t="s">
        <v>57</v>
      </c>
      <c r="C65" s="197">
        <v>2</v>
      </c>
      <c r="D65" s="188">
        <v>29205.23</v>
      </c>
      <c r="E65" s="187"/>
      <c r="F65" s="185">
        <v>0</v>
      </c>
      <c r="G65" s="189">
        <v>0</v>
      </c>
    </row>
    <row r="66" spans="2:7" ht="18.600000000000001" customHeight="1">
      <c r="B66" s="196" t="s">
        <v>58</v>
      </c>
      <c r="C66" s="197">
        <v>1</v>
      </c>
      <c r="D66" s="188">
        <v>4414.93</v>
      </c>
      <c r="E66" s="187"/>
      <c r="F66" s="185">
        <v>0</v>
      </c>
      <c r="G66" s="189">
        <v>0</v>
      </c>
    </row>
    <row r="67" spans="2:7" ht="18.600000000000001" customHeight="1">
      <c r="B67" s="198" t="s">
        <v>59</v>
      </c>
      <c r="C67" s="197">
        <v>22</v>
      </c>
      <c r="D67" s="188">
        <v>276829.2</v>
      </c>
      <c r="E67" s="187"/>
      <c r="F67" s="185">
        <v>2</v>
      </c>
      <c r="G67" s="189">
        <v>10267.34</v>
      </c>
    </row>
    <row r="68" spans="2:7" ht="18.600000000000001" customHeight="1">
      <c r="B68" s="199" t="s">
        <v>60</v>
      </c>
      <c r="C68" s="200">
        <f>SUM(C52:C67)</f>
        <v>82</v>
      </c>
      <c r="D68" s="193">
        <f>SUM(D52:D67)</f>
        <v>895813.31</v>
      </c>
      <c r="E68" s="187"/>
      <c r="F68" s="185">
        <f>SUM(F52:F67)</f>
        <v>7</v>
      </c>
      <c r="G68" s="189">
        <f>SUM(G52:G67)</f>
        <v>63251.790000000008</v>
      </c>
    </row>
    <row r="69" spans="2:7" ht="14.65" customHeight="1">
      <c r="B69" s="201"/>
      <c r="C69" s="202"/>
      <c r="D69" s="201"/>
      <c r="E69" s="187"/>
      <c r="F69" s="187"/>
      <c r="G69" s="187"/>
    </row>
    <row r="70" spans="2:7" ht="14.65" customHeight="1" thickBot="1">
      <c r="B70" s="201"/>
      <c r="C70" s="202"/>
      <c r="D70" s="201"/>
      <c r="E70" s="187"/>
      <c r="F70" s="187"/>
      <c r="G70" s="187"/>
    </row>
    <row r="71" spans="2:7" ht="14.65" customHeight="1" thickBot="1">
      <c r="B71" s="258" t="s">
        <v>141</v>
      </c>
      <c r="C71" s="261"/>
      <c r="D71" s="262"/>
      <c r="E71" s="187"/>
      <c r="F71" s="256" t="s">
        <v>138</v>
      </c>
      <c r="G71" s="257"/>
    </row>
    <row r="72" spans="2:7" ht="18.600000000000001" customHeight="1">
      <c r="B72" s="122" t="s">
        <v>64</v>
      </c>
      <c r="C72" s="190" t="s">
        <v>139</v>
      </c>
      <c r="D72" s="190" t="s">
        <v>140</v>
      </c>
      <c r="E72" s="187"/>
      <c r="F72" s="190" t="s">
        <v>139</v>
      </c>
      <c r="G72" s="190" t="s">
        <v>140</v>
      </c>
    </row>
    <row r="73" spans="2:7" ht="18.600000000000001" customHeight="1">
      <c r="B73" s="203" t="s">
        <v>44</v>
      </c>
      <c r="C73" s="204">
        <v>0</v>
      </c>
      <c r="D73" s="188">
        <v>0</v>
      </c>
      <c r="E73" s="187"/>
      <c r="F73" s="185">
        <v>0</v>
      </c>
      <c r="G73" s="189">
        <v>0</v>
      </c>
    </row>
    <row r="74" spans="2:7" ht="18.600000000000001" customHeight="1">
      <c r="B74" s="203" t="s">
        <v>45</v>
      </c>
      <c r="C74" s="204">
        <v>0</v>
      </c>
      <c r="D74" s="188">
        <v>0</v>
      </c>
      <c r="E74" s="187"/>
      <c r="F74" s="185">
        <v>0</v>
      </c>
      <c r="G74" s="189">
        <v>0</v>
      </c>
    </row>
    <row r="75" spans="2:7" ht="18.600000000000001" customHeight="1">
      <c r="B75" s="203" t="s">
        <v>46</v>
      </c>
      <c r="C75" s="204">
        <v>6</v>
      </c>
      <c r="D75" s="188">
        <v>60193.36</v>
      </c>
      <c r="E75" s="187"/>
      <c r="F75" s="185">
        <v>0</v>
      </c>
      <c r="G75" s="189">
        <v>0</v>
      </c>
    </row>
    <row r="76" spans="2:7" ht="18.600000000000001" customHeight="1">
      <c r="B76" s="203" t="s">
        <v>47</v>
      </c>
      <c r="C76" s="204">
        <v>0</v>
      </c>
      <c r="D76" s="188">
        <v>0</v>
      </c>
      <c r="E76" s="187"/>
      <c r="F76" s="185">
        <v>0</v>
      </c>
      <c r="G76" s="189">
        <v>0</v>
      </c>
    </row>
    <row r="77" spans="2:7" ht="18.600000000000001" customHeight="1">
      <c r="B77" s="203" t="s">
        <v>48</v>
      </c>
      <c r="C77" s="204">
        <v>1</v>
      </c>
      <c r="D77" s="188">
        <v>7584.94</v>
      </c>
      <c r="E77" s="187"/>
      <c r="F77" s="185">
        <v>2</v>
      </c>
      <c r="G77" s="189">
        <v>42588.77</v>
      </c>
    </row>
    <row r="78" spans="2:7" ht="18.600000000000001" customHeight="1">
      <c r="B78" s="203" t="s">
        <v>49</v>
      </c>
      <c r="C78" s="204">
        <v>3</v>
      </c>
      <c r="D78" s="188">
        <v>43772.73</v>
      </c>
      <c r="E78" s="187"/>
      <c r="F78" s="185">
        <v>0</v>
      </c>
      <c r="G78" s="189">
        <v>0</v>
      </c>
    </row>
    <row r="79" spans="2:7" ht="18.600000000000001" customHeight="1">
      <c r="B79" s="203" t="s">
        <v>50</v>
      </c>
      <c r="C79" s="204">
        <v>0</v>
      </c>
      <c r="D79" s="188">
        <v>0</v>
      </c>
      <c r="E79" s="187"/>
      <c r="F79" s="185">
        <v>0</v>
      </c>
      <c r="G79" s="189">
        <v>0</v>
      </c>
    </row>
    <row r="80" spans="2:7" ht="18.600000000000001" customHeight="1">
      <c r="B80" s="203" t="s">
        <v>51</v>
      </c>
      <c r="C80" s="204">
        <v>12</v>
      </c>
      <c r="D80" s="188">
        <v>123742.13</v>
      </c>
      <c r="E80" s="187"/>
      <c r="F80" s="185">
        <v>0</v>
      </c>
      <c r="G80" s="189">
        <v>0</v>
      </c>
    </row>
    <row r="81" spans="2:7" ht="18.600000000000001" customHeight="1">
      <c r="B81" s="203" t="s">
        <v>52</v>
      </c>
      <c r="C81" s="204">
        <v>0</v>
      </c>
      <c r="D81" s="188">
        <v>0</v>
      </c>
      <c r="E81" s="187"/>
      <c r="F81" s="185">
        <v>0</v>
      </c>
      <c r="G81" s="189">
        <v>0</v>
      </c>
    </row>
    <row r="82" spans="2:7" ht="18.600000000000001" customHeight="1">
      <c r="B82" s="203" t="s">
        <v>53</v>
      </c>
      <c r="C82" s="204">
        <v>0</v>
      </c>
      <c r="D82" s="188">
        <v>0</v>
      </c>
      <c r="E82" s="187"/>
      <c r="F82" s="185">
        <v>0</v>
      </c>
      <c r="G82" s="189">
        <v>0</v>
      </c>
    </row>
    <row r="83" spans="2:7" ht="18.600000000000001" customHeight="1">
      <c r="B83" s="203" t="s">
        <v>54</v>
      </c>
      <c r="C83" s="204">
        <v>0</v>
      </c>
      <c r="D83" s="188">
        <v>0</v>
      </c>
      <c r="E83" s="187"/>
      <c r="F83" s="185">
        <v>0</v>
      </c>
      <c r="G83" s="189">
        <v>0</v>
      </c>
    </row>
    <row r="84" spans="2:7" ht="18.600000000000001" customHeight="1">
      <c r="B84" s="203" t="s">
        <v>55</v>
      </c>
      <c r="C84" s="204">
        <v>0</v>
      </c>
      <c r="D84" s="188">
        <v>0</v>
      </c>
      <c r="E84" s="187"/>
      <c r="F84" s="185">
        <v>0</v>
      </c>
      <c r="G84" s="189">
        <v>0</v>
      </c>
    </row>
    <row r="85" spans="2:7" ht="18.600000000000001" customHeight="1">
      <c r="B85" s="203" t="s">
        <v>56</v>
      </c>
      <c r="C85" s="204">
        <v>8</v>
      </c>
      <c r="D85" s="188">
        <v>108400.71</v>
      </c>
      <c r="E85" s="187"/>
      <c r="F85" s="185">
        <v>0</v>
      </c>
      <c r="G85" s="189">
        <v>0</v>
      </c>
    </row>
    <row r="86" spans="2:7" ht="18.600000000000001" customHeight="1">
      <c r="B86" s="203" t="s">
        <v>57</v>
      </c>
      <c r="C86" s="204">
        <v>0</v>
      </c>
      <c r="D86" s="188">
        <v>0</v>
      </c>
      <c r="E86" s="187"/>
      <c r="F86" s="185">
        <v>0</v>
      </c>
      <c r="G86" s="189">
        <v>0</v>
      </c>
    </row>
    <row r="87" spans="2:7" ht="18.600000000000001" customHeight="1">
      <c r="B87" s="203" t="s">
        <v>58</v>
      </c>
      <c r="C87" s="204">
        <v>0</v>
      </c>
      <c r="D87" s="188">
        <v>0</v>
      </c>
      <c r="E87" s="187"/>
      <c r="F87" s="185">
        <v>0</v>
      </c>
      <c r="G87" s="189">
        <v>0</v>
      </c>
    </row>
    <row r="88" spans="2:7" ht="18.600000000000001" customHeight="1">
      <c r="B88" s="205" t="s">
        <v>59</v>
      </c>
      <c r="C88" s="204">
        <v>4</v>
      </c>
      <c r="D88" s="188">
        <v>57185.68</v>
      </c>
      <c r="E88" s="187"/>
      <c r="F88" s="185">
        <v>0</v>
      </c>
      <c r="G88" s="189">
        <v>0</v>
      </c>
    </row>
    <row r="89" spans="2:7" ht="18.600000000000001" customHeight="1">
      <c r="B89" s="206" t="s">
        <v>60</v>
      </c>
      <c r="C89" s="211">
        <v>34</v>
      </c>
      <c r="D89" s="194">
        <v>400879.55</v>
      </c>
      <c r="E89" s="187"/>
      <c r="F89" s="185">
        <f>SUM(F73:F88)</f>
        <v>2</v>
      </c>
      <c r="G89" s="189">
        <f>SUM(G73:G88)</f>
        <v>42588.77</v>
      </c>
    </row>
    <row r="90" spans="2:7" ht="14.65" customHeight="1" thickBot="1"/>
    <row r="91" spans="2:7" ht="18" customHeight="1" thickBot="1">
      <c r="B91" s="258" t="s">
        <v>141</v>
      </c>
      <c r="C91" s="259"/>
      <c r="D91" s="260"/>
      <c r="E91" s="187"/>
      <c r="F91" s="256" t="s">
        <v>138</v>
      </c>
      <c r="G91" s="257"/>
    </row>
    <row r="92" spans="2:7" ht="18" customHeight="1">
      <c r="B92" s="209" t="s">
        <v>143</v>
      </c>
      <c r="C92" s="186" t="s">
        <v>139</v>
      </c>
      <c r="D92" s="186" t="s">
        <v>140</v>
      </c>
      <c r="E92" s="187"/>
      <c r="F92" s="190" t="s">
        <v>139</v>
      </c>
      <c r="G92" s="190" t="s">
        <v>140</v>
      </c>
    </row>
    <row r="93" spans="2:7" ht="18" customHeight="1">
      <c r="B93" s="196" t="s">
        <v>44</v>
      </c>
      <c r="C93" s="197">
        <f>C12+C32+C52</f>
        <v>2</v>
      </c>
      <c r="D93" s="212">
        <f>D12+D32+D52</f>
        <v>7153.22</v>
      </c>
      <c r="E93" s="187"/>
      <c r="F93" s="197">
        <f>F12+F32+F52</f>
        <v>0</v>
      </c>
      <c r="G93" s="212">
        <f>G12+G32+G52</f>
        <v>0</v>
      </c>
    </row>
    <row r="94" spans="2:7" ht="18" customHeight="1">
      <c r="B94" s="196" t="s">
        <v>45</v>
      </c>
      <c r="C94" s="197">
        <f t="shared" ref="C94:D109" si="0">C13+C33+C53</f>
        <v>15</v>
      </c>
      <c r="D94" s="212">
        <f t="shared" si="0"/>
        <v>81555.649999999994</v>
      </c>
      <c r="E94" s="187"/>
      <c r="F94" s="197">
        <f t="shared" ref="F94:G109" si="1">F13+F33+F53</f>
        <v>5</v>
      </c>
      <c r="G94" s="212">
        <f t="shared" si="1"/>
        <v>7362.15</v>
      </c>
    </row>
    <row r="95" spans="2:7" ht="18" customHeight="1">
      <c r="B95" s="196" t="s">
        <v>46</v>
      </c>
      <c r="C95" s="197">
        <f t="shared" si="0"/>
        <v>32</v>
      </c>
      <c r="D95" s="212">
        <f t="shared" si="0"/>
        <v>233553.49</v>
      </c>
      <c r="E95" s="187"/>
      <c r="F95" s="197">
        <f t="shared" si="1"/>
        <v>0</v>
      </c>
      <c r="G95" s="212">
        <f t="shared" si="1"/>
        <v>0</v>
      </c>
    </row>
    <row r="96" spans="2:7" ht="18" customHeight="1">
      <c r="B96" s="196" t="s">
        <v>47</v>
      </c>
      <c r="C96" s="197">
        <f t="shared" si="0"/>
        <v>8</v>
      </c>
      <c r="D96" s="212">
        <f t="shared" si="0"/>
        <v>69054.760000000009</v>
      </c>
      <c r="E96" s="187"/>
      <c r="F96" s="197">
        <f t="shared" si="1"/>
        <v>13</v>
      </c>
      <c r="G96" s="212">
        <f t="shared" si="1"/>
        <v>18682.169999999998</v>
      </c>
    </row>
    <row r="97" spans="2:7" ht="18" customHeight="1">
      <c r="B97" s="196" t="s">
        <v>48</v>
      </c>
      <c r="C97" s="197">
        <f t="shared" si="0"/>
        <v>2</v>
      </c>
      <c r="D97" s="212">
        <f t="shared" si="0"/>
        <v>9163.6</v>
      </c>
      <c r="E97" s="187"/>
      <c r="F97" s="197">
        <f t="shared" si="1"/>
        <v>2</v>
      </c>
      <c r="G97" s="212">
        <f t="shared" si="1"/>
        <v>42588.77</v>
      </c>
    </row>
    <row r="98" spans="2:7" ht="18" customHeight="1">
      <c r="B98" s="196" t="s">
        <v>49</v>
      </c>
      <c r="C98" s="197">
        <f t="shared" si="0"/>
        <v>5</v>
      </c>
      <c r="D98" s="212">
        <f t="shared" si="0"/>
        <v>57962.23</v>
      </c>
      <c r="E98" s="187"/>
      <c r="F98" s="197">
        <f t="shared" si="1"/>
        <v>7</v>
      </c>
      <c r="G98" s="212">
        <f t="shared" si="1"/>
        <v>42062.29</v>
      </c>
    </row>
    <row r="99" spans="2:7" ht="18" customHeight="1">
      <c r="B99" s="196" t="s">
        <v>50</v>
      </c>
      <c r="C99" s="197">
        <f t="shared" si="0"/>
        <v>18</v>
      </c>
      <c r="D99" s="212">
        <f t="shared" si="0"/>
        <v>122297.70000000001</v>
      </c>
      <c r="E99" s="187"/>
      <c r="F99" s="197">
        <f t="shared" si="1"/>
        <v>68</v>
      </c>
      <c r="G99" s="212">
        <f t="shared" si="1"/>
        <v>229351.64</v>
      </c>
    </row>
    <row r="100" spans="2:7" ht="18" customHeight="1">
      <c r="B100" s="196" t="s">
        <v>51</v>
      </c>
      <c r="C100" s="197">
        <f t="shared" si="0"/>
        <v>43</v>
      </c>
      <c r="D100" s="212">
        <f t="shared" si="0"/>
        <v>296865.90999999997</v>
      </c>
      <c r="E100" s="210"/>
      <c r="F100" s="197">
        <f t="shared" si="1"/>
        <v>1</v>
      </c>
      <c r="G100" s="212">
        <f t="shared" si="1"/>
        <v>6612.31</v>
      </c>
    </row>
    <row r="101" spans="2:7" ht="18" customHeight="1">
      <c r="B101" s="196" t="s">
        <v>52</v>
      </c>
      <c r="C101" s="197">
        <f t="shared" si="0"/>
        <v>6</v>
      </c>
      <c r="D101" s="212">
        <f t="shared" si="0"/>
        <v>29910.720000000001</v>
      </c>
      <c r="E101" s="210"/>
      <c r="F101" s="197">
        <f t="shared" si="1"/>
        <v>1</v>
      </c>
      <c r="G101" s="212">
        <f t="shared" si="1"/>
        <v>1570.08</v>
      </c>
    </row>
    <row r="102" spans="2:7" ht="18" customHeight="1">
      <c r="B102" s="196" t="s">
        <v>53</v>
      </c>
      <c r="C102" s="197">
        <f t="shared" si="0"/>
        <v>23</v>
      </c>
      <c r="D102" s="212">
        <f t="shared" si="0"/>
        <v>166598.06</v>
      </c>
      <c r="E102" s="187"/>
      <c r="F102" s="197">
        <f t="shared" si="1"/>
        <v>0</v>
      </c>
      <c r="G102" s="212">
        <f t="shared" si="1"/>
        <v>0</v>
      </c>
    </row>
    <row r="103" spans="2:7" ht="18" customHeight="1">
      <c r="B103" s="196" t="s">
        <v>54</v>
      </c>
      <c r="C103" s="197">
        <f t="shared" si="0"/>
        <v>2</v>
      </c>
      <c r="D103" s="212">
        <f t="shared" si="0"/>
        <v>6615.67</v>
      </c>
      <c r="E103" s="187"/>
      <c r="F103" s="197">
        <f t="shared" si="1"/>
        <v>2</v>
      </c>
      <c r="G103" s="212">
        <f t="shared" si="1"/>
        <v>16157.66</v>
      </c>
    </row>
    <row r="104" spans="2:7" ht="18" customHeight="1">
      <c r="B104" s="196" t="s">
        <v>55</v>
      </c>
      <c r="C104" s="197">
        <f t="shared" si="0"/>
        <v>2</v>
      </c>
      <c r="D104" s="212">
        <f t="shared" si="0"/>
        <v>3149.23</v>
      </c>
      <c r="E104" s="187"/>
      <c r="F104" s="197">
        <f t="shared" si="1"/>
        <v>4</v>
      </c>
      <c r="G104" s="212">
        <f t="shared" si="1"/>
        <v>10613.26</v>
      </c>
    </row>
    <row r="105" spans="2:7" ht="18" customHeight="1">
      <c r="B105" s="196" t="s">
        <v>56</v>
      </c>
      <c r="C105" s="197">
        <f t="shared" si="0"/>
        <v>18</v>
      </c>
      <c r="D105" s="212">
        <f t="shared" si="0"/>
        <v>203414.37</v>
      </c>
      <c r="E105" s="187"/>
      <c r="F105" s="197">
        <f t="shared" si="1"/>
        <v>0</v>
      </c>
      <c r="G105" s="212">
        <f t="shared" si="1"/>
        <v>0</v>
      </c>
    </row>
    <row r="106" spans="2:7" ht="18" customHeight="1">
      <c r="B106" s="196" t="s">
        <v>57</v>
      </c>
      <c r="C106" s="197">
        <f t="shared" si="0"/>
        <v>5</v>
      </c>
      <c r="D106" s="212">
        <f t="shared" si="0"/>
        <v>34774.43</v>
      </c>
      <c r="E106" s="187"/>
      <c r="F106" s="197">
        <f t="shared" si="1"/>
        <v>13</v>
      </c>
      <c r="G106" s="212">
        <f t="shared" si="1"/>
        <v>19710.34</v>
      </c>
    </row>
    <row r="107" spans="2:7" ht="18" customHeight="1">
      <c r="B107" s="196" t="s">
        <v>58</v>
      </c>
      <c r="C107" s="197">
        <f t="shared" si="0"/>
        <v>5</v>
      </c>
      <c r="D107" s="212">
        <f t="shared" si="0"/>
        <v>27745.98</v>
      </c>
      <c r="E107" s="187"/>
      <c r="F107" s="197">
        <f t="shared" si="1"/>
        <v>16</v>
      </c>
      <c r="G107" s="212">
        <f t="shared" si="1"/>
        <v>50674.25</v>
      </c>
    </row>
    <row r="108" spans="2:7" ht="18" customHeight="1">
      <c r="B108" s="198" t="s">
        <v>59</v>
      </c>
      <c r="C108" s="197">
        <f t="shared" si="0"/>
        <v>33</v>
      </c>
      <c r="D108" s="212">
        <f t="shared" si="0"/>
        <v>346025.32</v>
      </c>
      <c r="E108" s="187"/>
      <c r="F108" s="197">
        <f t="shared" si="1"/>
        <v>3</v>
      </c>
      <c r="G108" s="212">
        <f t="shared" si="1"/>
        <v>11595.75</v>
      </c>
    </row>
    <row r="109" spans="2:7" ht="18" customHeight="1">
      <c r="B109" s="199" t="s">
        <v>60</v>
      </c>
      <c r="C109" s="197">
        <f t="shared" si="0"/>
        <v>219</v>
      </c>
      <c r="D109" s="212">
        <f>SUM(D93:D108)</f>
        <v>1695840.3399999999</v>
      </c>
      <c r="E109" s="187"/>
      <c r="F109" s="197">
        <f t="shared" si="1"/>
        <v>135</v>
      </c>
      <c r="G109" s="212">
        <f>SUM(G93:G108)</f>
        <v>456980.67000000004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0">
    <mergeCell ref="F10:G10"/>
    <mergeCell ref="B10:D10"/>
    <mergeCell ref="B30:D30"/>
    <mergeCell ref="F30:G30"/>
    <mergeCell ref="F50:G50"/>
    <mergeCell ref="F71:G71"/>
    <mergeCell ref="B50:D50"/>
    <mergeCell ref="B71:D71"/>
    <mergeCell ref="B91:D91"/>
    <mergeCell ref="F91:G91"/>
  </mergeCells>
  <pageMargins left="0.19645669291338602" right="0.19645669291338602" top="0.57086614173228289" bottom="0.56614173228346509" header="0.27559055118110198" footer="0.19645669291338602"/>
  <pageSetup paperSize="9" scale="79" fitToWidth="0" fitToHeight="0" pageOrder="overThenDown" orientation="landscape" verticalDpi="0" r:id="rId1"/>
  <headerFooter alignWithMargins="0">
    <oddFooter>&amp;C&amp;6&amp;P 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65543"/>
  <sheetViews>
    <sheetView topLeftCell="A13" workbookViewId="0">
      <selection sqref="A1:I5"/>
    </sheetView>
  </sheetViews>
  <sheetFormatPr defaultRowHeight="14.65" customHeight="1"/>
  <cols>
    <col min="1" max="1" width="68.140625" style="2" customWidth="1"/>
    <col min="2" max="2" width="29.7109375" style="2" customWidth="1"/>
    <col min="3" max="3" width="2.7109375" style="2" customWidth="1"/>
    <col min="4" max="4" width="20.5703125" style="3" hidden="1" customWidth="1"/>
    <col min="5" max="5" width="24" style="3" hidden="1" customWidth="1"/>
    <col min="6" max="6" width="20.5703125" style="2" hidden="1" customWidth="1"/>
    <col min="7" max="7" width="0.7109375" style="2" hidden="1" customWidth="1"/>
    <col min="8" max="8" width="12.85546875" style="2" customWidth="1"/>
    <col min="9" max="9" width="32.28515625" style="3" customWidth="1"/>
    <col min="10" max="10" width="34.5703125" style="2" customWidth="1"/>
    <col min="11" max="11" width="0.7109375" style="2" customWidth="1"/>
    <col min="12" max="12" width="27.28515625" style="2" customWidth="1"/>
    <col min="13" max="13" width="25.5703125" style="177" customWidth="1"/>
    <col min="14" max="14" width="2.5703125" style="2" customWidth="1"/>
    <col min="15" max="15" width="21.7109375" style="2" customWidth="1"/>
    <col min="16" max="257" width="9.140625" style="2" customWidth="1"/>
    <col min="258" max="258" width="9.140625" customWidth="1"/>
  </cols>
  <sheetData>
    <row r="1" spans="1:17" ht="15.75" customHeight="1">
      <c r="A1" s="229" t="s">
        <v>156</v>
      </c>
      <c r="C1" s="3"/>
      <c r="E1" s="2"/>
    </row>
    <row r="2" spans="1:17" ht="15.75" customHeight="1">
      <c r="A2" s="229" t="s">
        <v>157</v>
      </c>
      <c r="C2" s="3"/>
      <c r="E2" s="2"/>
    </row>
    <row r="3" spans="1:17" ht="15.75" customHeight="1">
      <c r="A3" s="229" t="s">
        <v>158</v>
      </c>
      <c r="C3" s="3"/>
      <c r="E3" s="2"/>
    </row>
    <row r="4" spans="1:17" ht="15.75" customHeight="1">
      <c r="A4" s="229" t="s">
        <v>159</v>
      </c>
      <c r="C4" s="3"/>
      <c r="E4" s="2"/>
    </row>
    <row r="5" spans="1:17" ht="15.75" customHeight="1">
      <c r="A5" s="230" t="s">
        <v>160</v>
      </c>
      <c r="C5" s="3"/>
      <c r="E5" s="2"/>
    </row>
    <row r="6" spans="1:17" ht="15.75" customHeight="1">
      <c r="A6" s="230"/>
      <c r="C6" s="3"/>
      <c r="E6" s="2"/>
    </row>
    <row r="7" spans="1:17" ht="99.6" customHeight="1">
      <c r="A7" s="4"/>
      <c r="B7" s="263" t="s">
        <v>150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</row>
    <row r="8" spans="1:17" ht="7.5" customHeight="1"/>
    <row r="9" spans="1:17" ht="29.25" customHeight="1">
      <c r="A9" s="264" t="s">
        <v>65</v>
      </c>
      <c r="B9" s="264" t="s">
        <v>3</v>
      </c>
      <c r="C9" s="36"/>
      <c r="D9" s="265" t="s">
        <v>66</v>
      </c>
      <c r="E9" s="265"/>
      <c r="F9" s="265"/>
      <c r="G9" s="36"/>
      <c r="H9" s="266" t="s">
        <v>67</v>
      </c>
      <c r="I9" s="265" t="s">
        <v>68</v>
      </c>
      <c r="J9" s="265"/>
      <c r="K9" s="36"/>
      <c r="L9" s="267" t="s">
        <v>69</v>
      </c>
      <c r="M9" s="268" t="s">
        <v>70</v>
      </c>
      <c r="O9" s="180" t="s">
        <v>137</v>
      </c>
    </row>
    <row r="10" spans="1:17" ht="35.25" customHeight="1">
      <c r="A10" s="264"/>
      <c r="B10" s="264"/>
      <c r="C10" s="36"/>
      <c r="D10" s="37" t="s">
        <v>25</v>
      </c>
      <c r="E10" s="37" t="s">
        <v>71</v>
      </c>
      <c r="F10" s="35" t="s">
        <v>7</v>
      </c>
      <c r="G10" s="36"/>
      <c r="H10" s="266"/>
      <c r="I10" s="37" t="s">
        <v>72</v>
      </c>
      <c r="J10" s="35" t="s">
        <v>62</v>
      </c>
      <c r="K10" s="36"/>
      <c r="L10" s="267"/>
      <c r="M10" s="268"/>
      <c r="O10" s="181" t="s">
        <v>136</v>
      </c>
    </row>
    <row r="11" spans="1:17" ht="27" customHeight="1">
      <c r="A11" s="33" t="s">
        <v>73</v>
      </c>
      <c r="B11" s="9" t="s">
        <v>8</v>
      </c>
      <c r="C11" s="39"/>
      <c r="D11" s="40">
        <v>256958.5</v>
      </c>
      <c r="E11" s="40">
        <v>34975.919999999998</v>
      </c>
      <c r="F11" s="41">
        <f t="shared" ref="F11:F16" si="0">SUM(D11:E11)</f>
        <v>291934.42</v>
      </c>
      <c r="G11" s="39"/>
      <c r="H11" s="42" t="s">
        <v>74</v>
      </c>
      <c r="I11" s="43">
        <f>Teto!G9</f>
        <v>78408.72</v>
      </c>
      <c r="J11" s="44">
        <f>Produção_tabwin!D105</f>
        <v>203414.37</v>
      </c>
      <c r="K11" s="39"/>
      <c r="L11" s="44">
        <v>0</v>
      </c>
      <c r="M11" s="176">
        <f t="shared" ref="M11:M26" si="1">I11-(J11-L11)</f>
        <v>-125005.65</v>
      </c>
      <c r="O11" s="174">
        <f>Produção_tabwin!G105</f>
        <v>0</v>
      </c>
    </row>
    <row r="12" spans="1:17" ht="27" customHeight="1">
      <c r="A12" s="33" t="s">
        <v>75</v>
      </c>
      <c r="B12" s="14" t="s">
        <v>10</v>
      </c>
      <c r="C12" s="39"/>
      <c r="D12" s="46">
        <v>234549.13666666701</v>
      </c>
      <c r="E12" s="46">
        <v>45073.83</v>
      </c>
      <c r="F12" s="47">
        <f t="shared" si="0"/>
        <v>279622.96666666702</v>
      </c>
      <c r="G12" s="39"/>
      <c r="H12" s="42" t="s">
        <v>74</v>
      </c>
      <c r="I12" s="48">
        <f>Teto!G11</f>
        <v>200833.85</v>
      </c>
      <c r="J12" s="44">
        <f>Produção_tabwin!D99</f>
        <v>122297.70000000001</v>
      </c>
      <c r="K12" s="39"/>
      <c r="L12" s="44">
        <v>0</v>
      </c>
      <c r="M12" s="176">
        <f t="shared" si="1"/>
        <v>78536.149999999994</v>
      </c>
      <c r="O12" s="174">
        <f>Produção_tabwin!G99</f>
        <v>229351.64</v>
      </c>
    </row>
    <row r="13" spans="1:17" ht="27" customHeight="1">
      <c r="A13" s="9" t="s">
        <v>76</v>
      </c>
      <c r="B13" s="14" t="s">
        <v>11</v>
      </c>
      <c r="C13" s="39"/>
      <c r="D13" s="46">
        <v>224149.935</v>
      </c>
      <c r="E13" s="46">
        <v>24309.91</v>
      </c>
      <c r="F13" s="47">
        <f t="shared" si="0"/>
        <v>248459.845</v>
      </c>
      <c r="G13" s="39"/>
      <c r="H13" s="42" t="s">
        <v>74</v>
      </c>
      <c r="I13" s="48">
        <f>Teto!G12</f>
        <v>14249.29</v>
      </c>
      <c r="J13" s="44">
        <f>Produção_tabwin!D93</f>
        <v>7153.22</v>
      </c>
      <c r="K13" s="39"/>
      <c r="L13" s="44">
        <v>0</v>
      </c>
      <c r="M13" s="176">
        <f t="shared" si="1"/>
        <v>7096.0700000000006</v>
      </c>
      <c r="O13" s="174">
        <f>Produção_tabwin!G93</f>
        <v>0</v>
      </c>
    </row>
    <row r="14" spans="1:17" ht="27" customHeight="1">
      <c r="A14" s="33" t="s">
        <v>77</v>
      </c>
      <c r="B14" s="14" t="s">
        <v>12</v>
      </c>
      <c r="C14" s="39"/>
      <c r="D14" s="46">
        <v>127710.9425</v>
      </c>
      <c r="E14" s="46">
        <v>18554.349999999999</v>
      </c>
      <c r="F14" s="47">
        <f t="shared" si="0"/>
        <v>146265.29250000001</v>
      </c>
      <c r="G14" s="39"/>
      <c r="H14" s="42" t="s">
        <v>74</v>
      </c>
      <c r="I14" s="48">
        <f>Teto!G13</f>
        <v>134811.73000000001</v>
      </c>
      <c r="J14" s="44">
        <f>Produção_tabwin!D102</f>
        <v>166598.06</v>
      </c>
      <c r="K14" s="39"/>
      <c r="L14" s="44">
        <v>0</v>
      </c>
      <c r="M14" s="176">
        <f t="shared" si="1"/>
        <v>-31786.329999999987</v>
      </c>
      <c r="O14" s="174">
        <f>Produção_tabwin!G102</f>
        <v>0</v>
      </c>
      <c r="Q14" s="2" t="s">
        <v>78</v>
      </c>
    </row>
    <row r="15" spans="1:17" ht="27" customHeight="1">
      <c r="A15" s="33" t="s">
        <v>79</v>
      </c>
      <c r="B15" s="14" t="s">
        <v>13</v>
      </c>
      <c r="C15" s="39"/>
      <c r="D15" s="49">
        <v>212019.286666667</v>
      </c>
      <c r="E15" s="49">
        <v>2811.24</v>
      </c>
      <c r="F15" s="50">
        <f t="shared" si="0"/>
        <v>214830.52666666699</v>
      </c>
      <c r="G15" s="39"/>
      <c r="H15" s="42" t="s">
        <v>74</v>
      </c>
      <c r="I15" s="51">
        <f>Teto!G14</f>
        <v>96950.09</v>
      </c>
      <c r="J15" s="52">
        <f>Produção_tabwin!D98</f>
        <v>57962.23</v>
      </c>
      <c r="K15" s="39"/>
      <c r="L15" s="44">
        <v>0</v>
      </c>
      <c r="M15" s="176">
        <f t="shared" si="1"/>
        <v>38987.859999999993</v>
      </c>
      <c r="O15" s="174">
        <f>Produção_tabwin!G98</f>
        <v>42062.29</v>
      </c>
    </row>
    <row r="16" spans="1:17" ht="27" customHeight="1">
      <c r="A16" s="33" t="s">
        <v>77</v>
      </c>
      <c r="B16" s="14" t="s">
        <v>14</v>
      </c>
      <c r="C16" s="39"/>
      <c r="D16" s="49">
        <v>168213.24</v>
      </c>
      <c r="E16" s="49">
        <v>0</v>
      </c>
      <c r="F16" s="50">
        <f t="shared" si="0"/>
        <v>168213.24</v>
      </c>
      <c r="G16" s="39"/>
      <c r="H16" s="42" t="s">
        <v>74</v>
      </c>
      <c r="I16" s="51">
        <f>Teto!G15</f>
        <v>155976.26999999999</v>
      </c>
      <c r="J16" s="52">
        <f>Produção_tabwin!D94</f>
        <v>81555.649999999994</v>
      </c>
      <c r="K16" s="39"/>
      <c r="L16" s="44">
        <v>0</v>
      </c>
      <c r="M16" s="176">
        <f t="shared" si="1"/>
        <v>74420.62</v>
      </c>
      <c r="O16" s="174">
        <f>Produção_tabwin!G94</f>
        <v>7362.15</v>
      </c>
    </row>
    <row r="17" spans="1:257" ht="27" customHeight="1">
      <c r="A17" s="33" t="s">
        <v>77</v>
      </c>
      <c r="B17" s="14" t="s">
        <v>16</v>
      </c>
      <c r="C17" s="39"/>
      <c r="D17" s="49"/>
      <c r="E17" s="49"/>
      <c r="F17" s="50"/>
      <c r="G17" s="39"/>
      <c r="H17" s="42" t="s">
        <v>74</v>
      </c>
      <c r="I17" s="51">
        <f>Teto!G17</f>
        <v>101536.57</v>
      </c>
      <c r="J17" s="52">
        <f>Produção_tabwin!D95</f>
        <v>233553.49</v>
      </c>
      <c r="K17" s="39"/>
      <c r="L17" s="44">
        <v>0</v>
      </c>
      <c r="M17" s="176">
        <f t="shared" si="1"/>
        <v>-132016.91999999998</v>
      </c>
      <c r="O17" s="174">
        <f>Produção_tabwin!G95</f>
        <v>0</v>
      </c>
    </row>
    <row r="18" spans="1:257" ht="27" customHeight="1">
      <c r="A18" s="9" t="s">
        <v>80</v>
      </c>
      <c r="B18" s="14" t="s">
        <v>19</v>
      </c>
      <c r="C18" s="39"/>
      <c r="D18" s="49"/>
      <c r="E18" s="49"/>
      <c r="F18" s="50"/>
      <c r="G18" s="39"/>
      <c r="H18" s="42" t="s">
        <v>74</v>
      </c>
      <c r="I18" s="51">
        <f>Teto!G20</f>
        <v>70543.11</v>
      </c>
      <c r="J18" s="52">
        <f>Produção_tabwin!D107</f>
        <v>27745.98</v>
      </c>
      <c r="K18" s="39"/>
      <c r="L18" s="44">
        <v>0</v>
      </c>
      <c r="M18" s="176">
        <f t="shared" si="1"/>
        <v>42797.130000000005</v>
      </c>
      <c r="O18" s="174">
        <f>Produção_tabwin!G107</f>
        <v>50674.25</v>
      </c>
    </row>
    <row r="19" spans="1:257" ht="27" customHeight="1">
      <c r="A19" s="9" t="s">
        <v>81</v>
      </c>
      <c r="B19" s="14" t="s">
        <v>17</v>
      </c>
      <c r="C19" s="39"/>
      <c r="D19" s="49"/>
      <c r="E19" s="49"/>
      <c r="F19" s="50"/>
      <c r="G19" s="39"/>
      <c r="H19" s="42" t="s">
        <v>74</v>
      </c>
      <c r="I19" s="51">
        <f>Teto!G18</f>
        <v>57731.7</v>
      </c>
      <c r="J19" s="52">
        <f>Produção_tabwin!D97</f>
        <v>9163.6</v>
      </c>
      <c r="K19" s="39"/>
      <c r="L19" s="44">
        <v>0</v>
      </c>
      <c r="M19" s="176">
        <f t="shared" si="1"/>
        <v>48568.1</v>
      </c>
      <c r="O19" s="174">
        <f>Produção_tabwin!G97</f>
        <v>42588.77</v>
      </c>
    </row>
    <row r="20" spans="1:257" ht="27" customHeight="1">
      <c r="A20" s="33" t="s">
        <v>82</v>
      </c>
      <c r="B20" s="14" t="s">
        <v>15</v>
      </c>
      <c r="C20" s="39"/>
      <c r="D20" s="49"/>
      <c r="E20" s="49"/>
      <c r="F20" s="50"/>
      <c r="G20" s="39"/>
      <c r="H20" s="42" t="s">
        <v>83</v>
      </c>
      <c r="I20" s="51">
        <f>Teto!G16</f>
        <v>170903.73</v>
      </c>
      <c r="J20" s="52">
        <f>Produção_tabwin!D106</f>
        <v>34774.43</v>
      </c>
      <c r="K20" s="39"/>
      <c r="L20" s="44">
        <v>0</v>
      </c>
      <c r="M20" s="176">
        <f t="shared" si="1"/>
        <v>136129.30000000002</v>
      </c>
      <c r="O20" s="174">
        <f>Produção_tabwin!G106</f>
        <v>19710.34</v>
      </c>
    </row>
    <row r="21" spans="1:257" ht="27" customHeight="1">
      <c r="A21" s="33" t="s">
        <v>84</v>
      </c>
      <c r="B21" s="14" t="s">
        <v>9</v>
      </c>
      <c r="C21" s="39"/>
      <c r="D21" s="46">
        <v>320293.45916666702</v>
      </c>
      <c r="E21" s="46">
        <v>97009.95</v>
      </c>
      <c r="F21" s="47">
        <f>SUM(D21:E21)</f>
        <v>417303.40916666703</v>
      </c>
      <c r="G21" s="39"/>
      <c r="H21" s="42" t="s">
        <v>83</v>
      </c>
      <c r="I21" s="48">
        <f>Teto!G10</f>
        <v>72088.73</v>
      </c>
      <c r="J21" s="44">
        <f>Produção_tabwin!D104</f>
        <v>3149.23</v>
      </c>
      <c r="K21" s="39"/>
      <c r="L21" s="44">
        <v>0</v>
      </c>
      <c r="M21" s="176">
        <f t="shared" si="1"/>
        <v>68939.5</v>
      </c>
      <c r="O21" s="174">
        <f>Produção_tabwin!G104</f>
        <v>10613.26</v>
      </c>
    </row>
    <row r="22" spans="1:257" ht="27" customHeight="1">
      <c r="A22" s="33" t="s">
        <v>85</v>
      </c>
      <c r="B22" s="14" t="s">
        <v>18</v>
      </c>
      <c r="C22" s="39"/>
      <c r="D22" s="49"/>
      <c r="E22" s="49"/>
      <c r="F22" s="50"/>
      <c r="G22" s="39"/>
      <c r="H22" s="42" t="s">
        <v>83</v>
      </c>
      <c r="I22" s="51">
        <f>Teto!G19</f>
        <v>235650.07</v>
      </c>
      <c r="J22" s="52">
        <f>Produção_tabwin!D108</f>
        <v>346025.32</v>
      </c>
      <c r="K22" s="39"/>
      <c r="L22" s="44">
        <v>0</v>
      </c>
      <c r="M22" s="176">
        <f t="shared" si="1"/>
        <v>-110375.25</v>
      </c>
      <c r="O22" s="174">
        <f>Produção_tabwin!G108</f>
        <v>11595.75</v>
      </c>
    </row>
    <row r="23" spans="1:257" ht="27" customHeight="1">
      <c r="A23" s="33" t="s">
        <v>86</v>
      </c>
      <c r="B23" s="14" t="s">
        <v>20</v>
      </c>
      <c r="C23" s="39"/>
      <c r="D23" s="49"/>
      <c r="E23" s="49"/>
      <c r="F23" s="50"/>
      <c r="G23" s="39"/>
      <c r="H23" s="42" t="s">
        <v>83</v>
      </c>
      <c r="I23" s="51">
        <f>Teto!G21</f>
        <v>91434.04</v>
      </c>
      <c r="J23" s="52">
        <f>Produção_tabwin!D96</f>
        <v>69054.760000000009</v>
      </c>
      <c r="K23" s="39"/>
      <c r="L23" s="44">
        <v>0</v>
      </c>
      <c r="M23" s="176">
        <f t="shared" si="1"/>
        <v>22379.279999999984</v>
      </c>
      <c r="O23" s="174">
        <f>Produção_tabwin!G96</f>
        <v>18682.169999999998</v>
      </c>
    </row>
    <row r="24" spans="1:257" ht="27" customHeight="1">
      <c r="A24" s="33" t="s">
        <v>87</v>
      </c>
      <c r="B24" s="15" t="s">
        <v>21</v>
      </c>
      <c r="C24" s="39"/>
      <c r="D24" s="49">
        <v>168779.16</v>
      </c>
      <c r="E24" s="49">
        <v>0</v>
      </c>
      <c r="F24" s="50">
        <f>SUM(D24:E24)</f>
        <v>168779.16</v>
      </c>
      <c r="G24" s="39"/>
      <c r="H24" s="42" t="s">
        <v>83</v>
      </c>
      <c r="I24" s="51">
        <f>Teto!G22</f>
        <v>156062.64000000001</v>
      </c>
      <c r="J24" s="52">
        <f>Produção_tabwin!D100</f>
        <v>296865.90999999997</v>
      </c>
      <c r="K24" s="39"/>
      <c r="L24" s="44">
        <v>0</v>
      </c>
      <c r="M24" s="176">
        <f t="shared" si="1"/>
        <v>-140803.26999999996</v>
      </c>
      <c r="O24" s="174">
        <f>Produção_tabwin!G100</f>
        <v>6612.31</v>
      </c>
    </row>
    <row r="25" spans="1:257" ht="27" customHeight="1">
      <c r="A25" s="33" t="s">
        <v>88</v>
      </c>
      <c r="B25" s="15" t="s">
        <v>23</v>
      </c>
      <c r="C25" s="39"/>
      <c r="D25" s="49"/>
      <c r="E25" s="49"/>
      <c r="F25" s="50"/>
      <c r="G25" s="39"/>
      <c r="H25" s="42" t="s">
        <v>83</v>
      </c>
      <c r="I25" s="51">
        <f>Teto!G24</f>
        <v>24181.38</v>
      </c>
      <c r="J25" s="52">
        <f>Produção_tabwin!D101</f>
        <v>29910.720000000001</v>
      </c>
      <c r="K25" s="39"/>
      <c r="L25" s="44">
        <v>0</v>
      </c>
      <c r="M25" s="176">
        <f t="shared" si="1"/>
        <v>-5729.34</v>
      </c>
      <c r="O25" s="174">
        <f>Produção_tabwin!G101</f>
        <v>1570.08</v>
      </c>
    </row>
    <row r="26" spans="1:257" ht="27.95" customHeight="1">
      <c r="A26" s="9" t="s">
        <v>89</v>
      </c>
      <c r="B26" s="14" t="s">
        <v>22</v>
      </c>
      <c r="C26" s="39"/>
      <c r="D26" s="49"/>
      <c r="E26" s="49"/>
      <c r="F26" s="50"/>
      <c r="G26" s="39"/>
      <c r="H26" s="42" t="s">
        <v>83</v>
      </c>
      <c r="I26" s="51">
        <f>Teto!G23</f>
        <v>41115.449999999997</v>
      </c>
      <c r="J26" s="52">
        <f>Produção_tabwin!D103</f>
        <v>6615.67</v>
      </c>
      <c r="K26" s="39"/>
      <c r="L26" s="44">
        <v>0</v>
      </c>
      <c r="M26" s="176">
        <f t="shared" si="1"/>
        <v>34499.78</v>
      </c>
      <c r="O26" s="174">
        <f>Produção_tabwin!G103</f>
        <v>16157.66</v>
      </c>
    </row>
    <row r="27" spans="1:257" ht="23.25" customHeight="1">
      <c r="A27" s="35"/>
      <c r="B27" s="35" t="s">
        <v>7</v>
      </c>
      <c r="C27" s="36"/>
      <c r="D27" s="37">
        <f>SUM(D11:D24)</f>
        <v>1712673.6600000008</v>
      </c>
      <c r="E27" s="37">
        <f>SUM(E11:E24)</f>
        <v>222735.2</v>
      </c>
      <c r="F27" s="37">
        <f>SUM(F11:F24)</f>
        <v>1935408.860000001</v>
      </c>
      <c r="G27" s="36"/>
      <c r="H27" s="38"/>
      <c r="I27" s="53">
        <f>SUM(I11:I26)</f>
        <v>1702477.3699999999</v>
      </c>
      <c r="J27" s="37">
        <f>SUM(J11:J26)</f>
        <v>1695840.3399999999</v>
      </c>
      <c r="K27" s="36"/>
      <c r="L27" s="54">
        <f>SUM(L11:L26)</f>
        <v>0</v>
      </c>
      <c r="M27" s="65">
        <f>SUM(M11:M26)</f>
        <v>6637.030000000068</v>
      </c>
      <c r="O27" s="175">
        <f>SUM(O11:O26)</f>
        <v>456980.67000000004</v>
      </c>
    </row>
    <row r="28" spans="1:257" ht="6.75" customHeight="1"/>
    <row r="29" spans="1:257" ht="26.25" customHeight="1">
      <c r="J29" s="55" t="s">
        <v>90</v>
      </c>
      <c r="K29" s="182"/>
      <c r="L29" s="184"/>
      <c r="M29" s="183">
        <f>M11+M14+M17</f>
        <v>-288808.89999999997</v>
      </c>
    </row>
    <row r="30" spans="1:257" s="219" customFormat="1" ht="10.5" customHeight="1">
      <c r="A30" s="214"/>
      <c r="B30" s="214"/>
      <c r="C30" s="214"/>
      <c r="D30" s="215"/>
      <c r="E30" s="215"/>
      <c r="F30" s="214"/>
      <c r="G30" s="214"/>
      <c r="H30" s="214"/>
      <c r="I30" s="215"/>
      <c r="J30" s="216"/>
      <c r="K30" s="217"/>
      <c r="L30" s="217"/>
      <c r="M30" s="218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  <c r="DA30" s="214"/>
      <c r="DB30" s="214"/>
      <c r="DC30" s="214"/>
      <c r="DD30" s="214"/>
      <c r="DE30" s="214"/>
      <c r="DF30" s="214"/>
      <c r="DG30" s="214"/>
      <c r="DH30" s="214"/>
      <c r="DI30" s="214"/>
      <c r="DJ30" s="214"/>
      <c r="DK30" s="214"/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4"/>
      <c r="DW30" s="214"/>
      <c r="DX30" s="214"/>
      <c r="DY30" s="214"/>
      <c r="DZ30" s="214"/>
      <c r="EA30" s="214"/>
      <c r="EB30" s="214"/>
      <c r="EC30" s="214"/>
      <c r="ED30" s="214"/>
      <c r="EE30" s="214"/>
      <c r="EF30" s="214"/>
      <c r="EG30" s="214"/>
      <c r="EH30" s="214"/>
      <c r="EI30" s="214"/>
      <c r="EJ30" s="214"/>
      <c r="EK30" s="214"/>
      <c r="EL30" s="214"/>
      <c r="EM30" s="214"/>
      <c r="EN30" s="214"/>
      <c r="EO30" s="214"/>
      <c r="EP30" s="214"/>
      <c r="EQ30" s="214"/>
      <c r="ER30" s="214"/>
      <c r="ES30" s="214"/>
      <c r="ET30" s="214"/>
      <c r="EU30" s="214"/>
      <c r="EV30" s="214"/>
      <c r="EW30" s="214"/>
      <c r="EX30" s="214"/>
      <c r="EY30" s="214"/>
      <c r="EZ30" s="214"/>
      <c r="FA30" s="214"/>
      <c r="FB30" s="214"/>
      <c r="FC30" s="214"/>
      <c r="FD30" s="214"/>
      <c r="FE30" s="214"/>
      <c r="FF30" s="214"/>
      <c r="FG30" s="214"/>
      <c r="FH30" s="214"/>
      <c r="FI30" s="214"/>
      <c r="FJ30" s="214"/>
      <c r="FK30" s="214"/>
      <c r="FL30" s="214"/>
      <c r="FM30" s="214"/>
      <c r="FN30" s="214"/>
      <c r="FO30" s="214"/>
      <c r="FP30" s="214"/>
      <c r="FQ30" s="214"/>
      <c r="FR30" s="214"/>
      <c r="FS30" s="214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  <c r="II30" s="214"/>
      <c r="IJ30" s="214"/>
      <c r="IK30" s="214"/>
      <c r="IL30" s="214"/>
      <c r="IM30" s="214"/>
      <c r="IN30" s="214"/>
      <c r="IO30" s="214"/>
      <c r="IP30" s="214"/>
      <c r="IQ30" s="214"/>
      <c r="IR30" s="214"/>
      <c r="IS30" s="214"/>
      <c r="IT30" s="214"/>
      <c r="IU30" s="214"/>
      <c r="IV30" s="214"/>
      <c r="IW30" s="214"/>
    </row>
    <row r="31" spans="1:257" ht="26.25" customHeight="1">
      <c r="J31" s="220" t="s">
        <v>144</v>
      </c>
      <c r="K31" s="184"/>
      <c r="L31" s="184"/>
      <c r="M31" s="223">
        <f>M12+M13+M15+M16+M18+M19</f>
        <v>290405.93</v>
      </c>
    </row>
    <row r="32" spans="1:257" ht="25.5" customHeight="1"/>
    <row r="33" spans="2:13" ht="25.5" customHeight="1">
      <c r="J33" s="55" t="s">
        <v>91</v>
      </c>
      <c r="K33" s="56"/>
      <c r="L33" s="56"/>
      <c r="M33" s="65">
        <f>M22+M24+M25</f>
        <v>-256907.85999999996</v>
      </c>
    </row>
    <row r="34" spans="2:13" ht="14.25" customHeight="1">
      <c r="B34" s="57"/>
      <c r="C34" s="57"/>
      <c r="D34" s="58"/>
      <c r="E34" s="58"/>
      <c r="F34" s="57"/>
      <c r="G34" s="57"/>
      <c r="H34" s="57"/>
      <c r="I34" s="58"/>
      <c r="J34" s="58"/>
      <c r="K34" s="58"/>
      <c r="L34" s="58"/>
      <c r="M34" s="178"/>
    </row>
    <row r="35" spans="2:13" ht="27" customHeight="1">
      <c r="B35" s="57"/>
      <c r="C35" s="57"/>
      <c r="D35" s="58"/>
      <c r="E35" s="58"/>
      <c r="F35" s="57"/>
      <c r="G35" s="57"/>
      <c r="H35" s="57"/>
      <c r="I35" s="58"/>
      <c r="J35" s="220" t="s">
        <v>145</v>
      </c>
      <c r="K35" s="221"/>
      <c r="L35" s="221"/>
      <c r="M35" s="222">
        <f>M20+M21+M23+M26</f>
        <v>261947.86000000002</v>
      </c>
    </row>
    <row r="36" spans="2:13" ht="27" customHeight="1">
      <c r="B36" s="57"/>
      <c r="C36" s="57"/>
      <c r="D36" s="58"/>
      <c r="E36" s="58"/>
      <c r="F36" s="57"/>
      <c r="G36" s="57"/>
      <c r="H36" s="57"/>
      <c r="I36" s="58"/>
      <c r="J36" s="58"/>
      <c r="K36" s="58"/>
      <c r="L36" s="58"/>
      <c r="M36" s="178"/>
    </row>
    <row r="37" spans="2:13" ht="28.5" customHeight="1">
      <c r="B37" s="57"/>
      <c r="C37" s="57"/>
      <c r="D37" s="58"/>
      <c r="E37" s="58"/>
      <c r="F37" s="57"/>
      <c r="G37" s="57"/>
      <c r="H37" s="57"/>
      <c r="I37" s="58"/>
      <c r="J37" s="220" t="s">
        <v>92</v>
      </c>
      <c r="K37" s="184"/>
      <c r="L37" s="184"/>
      <c r="M37" s="223">
        <f>M29+M33</f>
        <v>-545716.75999999989</v>
      </c>
    </row>
    <row r="38" spans="2:13" ht="10.5" customHeight="1">
      <c r="B38" s="57"/>
      <c r="C38" s="57"/>
      <c r="D38" s="58"/>
      <c r="E38" s="58"/>
      <c r="F38" s="57"/>
      <c r="G38" s="57"/>
      <c r="H38" s="57"/>
      <c r="I38" s="58"/>
      <c r="J38" s="57"/>
      <c r="K38" s="57"/>
      <c r="L38" s="57"/>
      <c r="M38" s="179"/>
    </row>
    <row r="39" spans="2:13" ht="30.75" customHeight="1">
      <c r="B39" s="57"/>
      <c r="C39" s="57"/>
      <c r="D39" s="58"/>
      <c r="E39" s="58"/>
      <c r="F39" s="57"/>
      <c r="G39" s="57"/>
      <c r="H39" s="57"/>
      <c r="I39" s="58"/>
      <c r="J39" s="220" t="s">
        <v>146</v>
      </c>
      <c r="K39" s="221"/>
      <c r="L39" s="221"/>
      <c r="M39" s="222">
        <f>M31+M35</f>
        <v>552353.79</v>
      </c>
    </row>
    <row r="40" spans="2:13" ht="22.5" customHeight="1">
      <c r="C40" s="57"/>
      <c r="D40" s="58"/>
      <c r="E40" s="58"/>
      <c r="F40" s="57"/>
      <c r="G40" s="57"/>
      <c r="H40" s="57"/>
      <c r="I40" s="58"/>
      <c r="J40" s="57"/>
      <c r="K40" s="57"/>
      <c r="L40" s="57"/>
      <c r="M40" s="179"/>
    </row>
    <row r="41" spans="2:13" ht="9" customHeight="1"/>
    <row r="42" spans="2:13" ht="25.5" customHeight="1"/>
    <row r="43" spans="2:13" ht="19.350000000000001" customHeight="1"/>
    <row r="44" spans="2:13" ht="19.350000000000001" customHeight="1"/>
    <row r="45" spans="2:13" ht="19.350000000000001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8">
    <mergeCell ref="B7:M7"/>
    <mergeCell ref="A9:A10"/>
    <mergeCell ref="B9:B10"/>
    <mergeCell ref="D9:F9"/>
    <mergeCell ref="H9:H10"/>
    <mergeCell ref="I9:J9"/>
    <mergeCell ref="L9:L10"/>
    <mergeCell ref="M9:M10"/>
  </mergeCells>
  <pageMargins left="0.19645669291338602" right="0.19645669291338602" top="0.53149606299212593" bottom="0.15748031496063003" header="0.23622047244094502" footer="0.15748031496063003"/>
  <pageSetup paperSize="0" scale="77" fitToWidth="0" fitToHeight="0" pageOrder="overThenDown" orientation="landscape" horizontalDpi="0" verticalDpi="0" copies="0"/>
  <headerFooter alignWithMargins="0"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workbookViewId="0">
      <selection sqref="A1:B6"/>
    </sheetView>
  </sheetViews>
  <sheetFormatPr defaultRowHeight="14.65" customHeight="1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65" customHeight="1">
      <c r="A1" s="229" t="s">
        <v>156</v>
      </c>
      <c r="B1" s="2"/>
      <c r="C1" s="3"/>
      <c r="D1" s="3"/>
      <c r="E1" s="2"/>
      <c r="F1" s="2"/>
      <c r="G1" s="2"/>
      <c r="H1" s="2"/>
      <c r="I1" s="3"/>
    </row>
    <row r="2" spans="1:13" ht="14.65" customHeight="1">
      <c r="A2" s="229" t="s">
        <v>157</v>
      </c>
      <c r="B2" s="2"/>
      <c r="C2" s="3"/>
      <c r="D2" s="3"/>
      <c r="E2" s="2"/>
      <c r="F2" s="2"/>
      <c r="G2" s="2"/>
      <c r="H2" s="2"/>
      <c r="I2" s="3"/>
    </row>
    <row r="3" spans="1:13" ht="14.65" customHeight="1">
      <c r="A3" s="229" t="s">
        <v>158</v>
      </c>
      <c r="B3" s="2"/>
      <c r="C3" s="3"/>
      <c r="D3" s="3"/>
      <c r="E3" s="2"/>
      <c r="F3" s="2"/>
      <c r="G3" s="2"/>
      <c r="H3" s="2"/>
      <c r="I3" s="3"/>
    </row>
    <row r="4" spans="1:13" ht="14.65" customHeight="1">
      <c r="A4" s="229" t="s">
        <v>159</v>
      </c>
      <c r="B4" s="2"/>
      <c r="C4" s="3"/>
      <c r="D4" s="3"/>
      <c r="E4" s="2"/>
      <c r="F4" s="2"/>
      <c r="G4" s="2"/>
      <c r="H4" s="2"/>
      <c r="I4" s="3"/>
    </row>
    <row r="5" spans="1:13" ht="14.65" customHeight="1">
      <c r="A5" s="230" t="s">
        <v>160</v>
      </c>
      <c r="B5" s="2"/>
      <c r="C5" s="3"/>
      <c r="D5" s="3"/>
      <c r="E5" s="2"/>
      <c r="F5" s="2"/>
      <c r="G5" s="2"/>
      <c r="H5" s="2"/>
      <c r="I5" s="3"/>
    </row>
    <row r="6" spans="1:13" ht="14.65" customHeight="1">
      <c r="A6" s="230"/>
      <c r="B6" s="2"/>
      <c r="C6" s="3"/>
      <c r="D6" s="3"/>
      <c r="E6" s="2"/>
      <c r="F6" s="2"/>
      <c r="G6" s="2"/>
      <c r="H6" s="2"/>
      <c r="I6" s="3"/>
    </row>
    <row r="7" spans="1:13" ht="93.2" customHeight="1">
      <c r="B7" s="263" t="s">
        <v>149</v>
      </c>
      <c r="C7" s="263"/>
      <c r="D7" s="263"/>
      <c r="E7" s="263"/>
      <c r="F7" s="263"/>
      <c r="G7" s="263"/>
      <c r="H7" s="263"/>
      <c r="I7" s="263"/>
      <c r="J7" s="263"/>
      <c r="K7" s="263"/>
    </row>
    <row r="8" spans="1:13" ht="14.65" customHeight="1">
      <c r="B8" s="2"/>
      <c r="C8" s="2"/>
      <c r="D8" s="3"/>
      <c r="E8" s="3"/>
      <c r="F8" s="2"/>
      <c r="G8" s="2"/>
      <c r="H8" s="3"/>
      <c r="I8" s="2"/>
      <c r="J8" s="2"/>
      <c r="K8" s="2"/>
    </row>
    <row r="9" spans="1:13" ht="30.75" customHeight="1">
      <c r="A9" s="264" t="s">
        <v>93</v>
      </c>
      <c r="B9" s="264" t="s">
        <v>3</v>
      </c>
      <c r="C9" s="36"/>
      <c r="D9" s="265" t="s">
        <v>66</v>
      </c>
      <c r="E9" s="265"/>
      <c r="F9" s="265"/>
      <c r="G9" s="266" t="s">
        <v>67</v>
      </c>
      <c r="H9" s="265" t="s">
        <v>94</v>
      </c>
      <c r="I9" s="265"/>
      <c r="J9" s="36"/>
      <c r="K9" s="268" t="s">
        <v>70</v>
      </c>
      <c r="M9" s="180" t="s">
        <v>137</v>
      </c>
    </row>
    <row r="10" spans="1:13" ht="27" customHeight="1">
      <c r="A10" s="264"/>
      <c r="B10" s="264"/>
      <c r="C10" s="36"/>
      <c r="D10" s="37" t="s">
        <v>25</v>
      </c>
      <c r="E10" s="37" t="s">
        <v>71</v>
      </c>
      <c r="F10" s="35" t="s">
        <v>7</v>
      </c>
      <c r="G10" s="266"/>
      <c r="H10" s="37" t="s">
        <v>72</v>
      </c>
      <c r="I10" s="59" t="s">
        <v>62</v>
      </c>
      <c r="J10" s="36"/>
      <c r="K10" s="268"/>
      <c r="M10" s="181" t="s">
        <v>136</v>
      </c>
    </row>
    <row r="11" spans="1:13" ht="29.85" customHeight="1">
      <c r="A11" s="60" t="s">
        <v>73</v>
      </c>
      <c r="B11" s="60" t="s">
        <v>8</v>
      </c>
      <c r="C11" s="39"/>
      <c r="D11" s="40"/>
      <c r="E11" s="40"/>
      <c r="F11" s="41"/>
      <c r="G11" s="42" t="s">
        <v>74</v>
      </c>
      <c r="H11" s="61">
        <f>Teto!G31</f>
        <v>130151.42</v>
      </c>
      <c r="I11" s="44">
        <f>Produção_tabwin!D85</f>
        <v>108400.71</v>
      </c>
      <c r="J11" s="39"/>
      <c r="K11" s="62">
        <f t="shared" ref="K11:K17" si="0">H11-I11</f>
        <v>21750.709999999992</v>
      </c>
      <c r="M11" s="174">
        <f>Produção_tabwin!E102</f>
        <v>0</v>
      </c>
    </row>
    <row r="12" spans="1:13" ht="29.85" customHeight="1">
      <c r="A12" s="60" t="s">
        <v>77</v>
      </c>
      <c r="B12" s="60" t="s">
        <v>12</v>
      </c>
      <c r="C12" s="39"/>
      <c r="D12" s="46"/>
      <c r="E12" s="46"/>
      <c r="F12" s="47"/>
      <c r="G12" s="42" t="s">
        <v>74</v>
      </c>
      <c r="H12" s="61">
        <f>Teto!G32</f>
        <v>15262.59</v>
      </c>
      <c r="I12" s="44">
        <f>Produção_tabwin!D82</f>
        <v>0</v>
      </c>
      <c r="J12" s="39"/>
      <c r="K12" s="62">
        <f t="shared" si="0"/>
        <v>15262.59</v>
      </c>
      <c r="M12" s="174">
        <f>Produção_tabwin!E96</f>
        <v>0</v>
      </c>
    </row>
    <row r="13" spans="1:13" ht="29.85" customHeight="1">
      <c r="A13" s="60" t="s">
        <v>79</v>
      </c>
      <c r="B13" s="60" t="s">
        <v>13</v>
      </c>
      <c r="C13" s="39"/>
      <c r="D13" s="49"/>
      <c r="E13" s="49"/>
      <c r="F13" s="50"/>
      <c r="G13" s="42" t="s">
        <v>74</v>
      </c>
      <c r="H13" s="61">
        <f>Teto!G33</f>
        <v>28723.01</v>
      </c>
      <c r="I13" s="44">
        <f>Produção_tabwin!D78</f>
        <v>43772.73</v>
      </c>
      <c r="J13" s="39"/>
      <c r="K13" s="62">
        <f t="shared" si="0"/>
        <v>-15049.720000000005</v>
      </c>
      <c r="M13" s="174">
        <f>Produção_tabwin!E90</f>
        <v>0</v>
      </c>
    </row>
    <row r="14" spans="1:13" ht="29.85" customHeight="1">
      <c r="A14" s="60" t="s">
        <v>77</v>
      </c>
      <c r="B14" s="60" t="s">
        <v>16</v>
      </c>
      <c r="C14" s="39"/>
      <c r="D14" s="49"/>
      <c r="E14" s="49"/>
      <c r="F14" s="50"/>
      <c r="G14" s="42" t="s">
        <v>74</v>
      </c>
      <c r="H14" s="61">
        <f>Teto!G34</f>
        <v>79182.929999999993</v>
      </c>
      <c r="I14" s="44">
        <f>Produção_tabwin!D75</f>
        <v>60193.36</v>
      </c>
      <c r="J14" s="39"/>
      <c r="K14" s="62">
        <f t="shared" si="0"/>
        <v>18989.569999999992</v>
      </c>
      <c r="M14" s="174">
        <f>Produção_tabwin!E99</f>
        <v>0</v>
      </c>
    </row>
    <row r="15" spans="1:13" ht="29.85" customHeight="1">
      <c r="A15" s="60" t="s">
        <v>81</v>
      </c>
      <c r="B15" s="60" t="s">
        <v>17</v>
      </c>
      <c r="C15" s="39"/>
      <c r="D15" s="49"/>
      <c r="E15" s="49"/>
      <c r="F15" s="50"/>
      <c r="G15" s="42" t="s">
        <v>74</v>
      </c>
      <c r="H15" s="61">
        <f>Teto!G35</f>
        <v>46450.53</v>
      </c>
      <c r="I15" s="44">
        <f>Produção_tabwin!D77</f>
        <v>7584.94</v>
      </c>
      <c r="J15" s="39"/>
      <c r="K15" s="62">
        <f t="shared" si="0"/>
        <v>38865.589999999997</v>
      </c>
      <c r="M15" s="174">
        <v>42588.77</v>
      </c>
    </row>
    <row r="16" spans="1:13" ht="29.85" customHeight="1">
      <c r="A16" s="60" t="s">
        <v>87</v>
      </c>
      <c r="B16" s="63" t="s">
        <v>21</v>
      </c>
      <c r="C16" s="39"/>
      <c r="D16" s="49"/>
      <c r="E16" s="49"/>
      <c r="F16" s="50"/>
      <c r="G16" s="42" t="s">
        <v>83</v>
      </c>
      <c r="H16" s="61">
        <f>Teto!G36</f>
        <v>48706.48</v>
      </c>
      <c r="I16" s="44">
        <f>Produção_tabwin!D80</f>
        <v>123742.13</v>
      </c>
      <c r="J16" s="39"/>
      <c r="K16" s="62">
        <f t="shared" si="0"/>
        <v>-75035.649999999994</v>
      </c>
      <c r="M16" s="174">
        <f>Produção_tabwin!E91</f>
        <v>0</v>
      </c>
    </row>
    <row r="17" spans="1:13" ht="29.85" customHeight="1">
      <c r="A17" s="60" t="s">
        <v>85</v>
      </c>
      <c r="B17" s="63" t="s">
        <v>18</v>
      </c>
      <c r="C17" s="39"/>
      <c r="D17" s="49"/>
      <c r="E17" s="49"/>
      <c r="F17" s="50"/>
      <c r="G17" s="42" t="s">
        <v>83</v>
      </c>
      <c r="H17" s="64">
        <f>Teto!G37</f>
        <v>0</v>
      </c>
      <c r="I17" s="61">
        <f>Produção_tabwin!D88</f>
        <v>57185.68</v>
      </c>
      <c r="J17" s="39"/>
      <c r="K17" s="62">
        <f t="shared" si="0"/>
        <v>-57185.68</v>
      </c>
      <c r="M17" s="174">
        <f>Produção_tabwin!E92</f>
        <v>0</v>
      </c>
    </row>
    <row r="18" spans="1:13" ht="29.85" customHeight="1">
      <c r="A18" s="35"/>
      <c r="B18" s="35" t="s">
        <v>7</v>
      </c>
      <c r="C18" s="36"/>
      <c r="D18" s="37">
        <f>SUM(D11:D16)</f>
        <v>0</v>
      </c>
      <c r="E18" s="37">
        <f>SUM(E11:E16)</f>
        <v>0</v>
      </c>
      <c r="F18" s="37">
        <f>SUM(F11:F16)</f>
        <v>0</v>
      </c>
      <c r="G18" s="38"/>
      <c r="H18" s="65">
        <f>SUM(H11:H17)</f>
        <v>348476.95999999996</v>
      </c>
      <c r="I18" s="65">
        <f>SUM(I11:I17)</f>
        <v>400879.55</v>
      </c>
      <c r="J18" s="36"/>
      <c r="K18" s="65">
        <f>SUM(K11:K17)</f>
        <v>-52402.590000000018</v>
      </c>
      <c r="M18" s="213">
        <f>SUM(M11:M17)</f>
        <v>42588.77</v>
      </c>
    </row>
    <row r="19" spans="1:13" ht="24.2" customHeight="1">
      <c r="B19" s="2"/>
      <c r="C19" s="2"/>
      <c r="D19" s="3"/>
      <c r="E19" s="3"/>
      <c r="F19" s="2"/>
      <c r="G19" s="2"/>
      <c r="H19" s="3"/>
      <c r="I19" s="13"/>
      <c r="J19" s="2"/>
      <c r="K19" s="2"/>
    </row>
    <row r="20" spans="1:13" ht="29.85" customHeight="1">
      <c r="B20" s="2"/>
      <c r="C20" s="2"/>
      <c r="D20" s="3"/>
      <c r="E20" s="3"/>
      <c r="F20" s="2"/>
      <c r="G20" s="2"/>
      <c r="H20" s="55" t="s">
        <v>90</v>
      </c>
      <c r="I20" s="182"/>
      <c r="J20" s="184"/>
      <c r="K20" s="183">
        <f>K13</f>
        <v>-15049.720000000005</v>
      </c>
    </row>
    <row r="21" spans="1:13" ht="11.1" customHeight="1">
      <c r="B21" s="2"/>
      <c r="C21" s="2"/>
      <c r="D21" s="3"/>
      <c r="E21" s="3"/>
      <c r="F21" s="2"/>
      <c r="G21" s="2"/>
      <c r="H21" s="216"/>
      <c r="I21" s="217"/>
      <c r="J21" s="217"/>
      <c r="K21" s="218"/>
    </row>
    <row r="22" spans="1:13" ht="17.649999999999999" customHeight="1">
      <c r="B22" s="2"/>
      <c r="C22" s="2"/>
      <c r="D22" s="3"/>
      <c r="E22" s="3"/>
      <c r="F22" s="2"/>
      <c r="G22" s="2"/>
      <c r="H22" s="220" t="s">
        <v>144</v>
      </c>
      <c r="I22" s="184"/>
      <c r="J22" s="184"/>
      <c r="K22" s="223">
        <f>K11+K12+K14+K15</f>
        <v>94868.459999999977</v>
      </c>
    </row>
    <row r="23" spans="1:13" ht="29.85" customHeight="1">
      <c r="B23" s="2"/>
      <c r="C23" s="2"/>
      <c r="D23" s="3"/>
      <c r="E23" s="3"/>
      <c r="F23" s="2"/>
      <c r="G23" s="2"/>
      <c r="H23" s="2"/>
      <c r="I23" s="2"/>
      <c r="J23" s="2"/>
      <c r="K23" s="177"/>
    </row>
    <row r="24" spans="1:13" ht="17.649999999999999" customHeight="1">
      <c r="B24" s="2"/>
      <c r="C24" s="2"/>
      <c r="D24" s="3"/>
      <c r="E24" s="3"/>
      <c r="F24" s="2"/>
      <c r="G24" s="2"/>
      <c r="H24" s="55" t="s">
        <v>91</v>
      </c>
      <c r="I24" s="56"/>
      <c r="J24" s="56"/>
      <c r="K24" s="65">
        <f>K16+K17</f>
        <v>-132221.32999999999</v>
      </c>
    </row>
    <row r="25" spans="1:13" ht="29.85" customHeight="1">
      <c r="B25" s="57"/>
      <c r="C25" s="57"/>
      <c r="D25" s="58"/>
      <c r="E25" s="58"/>
      <c r="F25" s="57"/>
      <c r="G25" s="57"/>
      <c r="H25" s="58"/>
      <c r="I25" s="58"/>
      <c r="J25" s="58"/>
      <c r="K25" s="178"/>
    </row>
    <row r="26" spans="1:13" ht="20.45" customHeight="1">
      <c r="B26" s="57"/>
      <c r="C26" s="57"/>
      <c r="D26" s="58"/>
      <c r="E26" s="58"/>
      <c r="F26" s="57"/>
      <c r="G26" s="57"/>
      <c r="H26" s="220" t="s">
        <v>145</v>
      </c>
      <c r="I26" s="221"/>
      <c r="J26" s="221"/>
      <c r="K26" s="222">
        <v>0</v>
      </c>
    </row>
    <row r="27" spans="1:13" ht="29.85" customHeight="1">
      <c r="B27" s="57"/>
      <c r="C27" s="57"/>
      <c r="D27" s="58"/>
      <c r="E27" s="58"/>
      <c r="F27" s="57"/>
      <c r="G27" s="57"/>
      <c r="H27" s="58"/>
      <c r="I27" s="58"/>
      <c r="J27" s="58"/>
      <c r="K27" s="178"/>
    </row>
    <row r="28" spans="1:13" ht="19.350000000000001" customHeight="1">
      <c r="C28" s="57"/>
      <c r="D28" s="58"/>
      <c r="E28" s="58"/>
      <c r="F28" s="57"/>
      <c r="G28" s="57"/>
      <c r="H28" s="220" t="s">
        <v>92</v>
      </c>
      <c r="I28" s="184"/>
      <c r="J28" s="184"/>
      <c r="K28" s="223">
        <f>K20+K24</f>
        <v>-147271.04999999999</v>
      </c>
    </row>
    <row r="29" spans="1:13" ht="14.65" customHeight="1">
      <c r="H29" s="57"/>
      <c r="I29" s="57"/>
      <c r="J29" s="57"/>
      <c r="K29" s="179"/>
    </row>
    <row r="30" spans="1:13" ht="14.65" customHeight="1">
      <c r="H30" s="220" t="s">
        <v>146</v>
      </c>
      <c r="I30" s="221"/>
      <c r="J30" s="221"/>
      <c r="K30" s="222">
        <f>K22+K26</f>
        <v>94868.459999999977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0157480314998" right="0.78740157480314998" top="1.181102362204725" bottom="1.181102362204725" header="0.78740157480314998" footer="0.78740157480314998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zoomScale="110" zoomScaleNormal="110" workbookViewId="0">
      <selection sqref="A1:B5"/>
    </sheetView>
  </sheetViews>
  <sheetFormatPr defaultRowHeight="12.75" customHeight="1"/>
  <cols>
    <col min="1" max="1" width="54.85546875" style="2" customWidth="1"/>
    <col min="2" max="2" width="42" style="2" customWidth="1"/>
    <col min="3" max="3" width="31.28515625" style="2" customWidth="1"/>
    <col min="4" max="4" width="28.28515625" style="2" customWidth="1"/>
    <col min="5" max="5" width="26.5703125" style="2" customWidth="1"/>
    <col min="6" max="6" width="2.140625" style="2" customWidth="1"/>
    <col min="7" max="7" width="28.7109375" style="2" customWidth="1"/>
    <col min="8" max="9" width="32.28515625" style="2" customWidth="1"/>
    <col min="10" max="253" width="9.140625" style="2" customWidth="1"/>
    <col min="254" max="254" width="9.140625" customWidth="1"/>
  </cols>
  <sheetData>
    <row r="1" spans="1:7" ht="19.5" customHeight="1">
      <c r="A1" s="235" t="s">
        <v>161</v>
      </c>
      <c r="B1" s="231"/>
      <c r="C1" s="231"/>
      <c r="D1" s="231"/>
      <c r="E1" s="231"/>
      <c r="F1" s="231"/>
      <c r="G1" s="232"/>
    </row>
    <row r="2" spans="1:7" ht="19.5" customHeight="1">
      <c r="A2" s="236" t="s">
        <v>162</v>
      </c>
      <c r="B2" s="237"/>
      <c r="C2" s="237"/>
      <c r="D2" s="237"/>
      <c r="E2" s="237"/>
      <c r="F2" s="237"/>
      <c r="G2" s="238"/>
    </row>
    <row r="3" spans="1:7" ht="19.5" customHeight="1">
      <c r="A3" s="236" t="s">
        <v>163</v>
      </c>
      <c r="B3" s="237"/>
      <c r="C3" s="237"/>
      <c r="D3" s="237"/>
      <c r="E3" s="237"/>
      <c r="F3" s="237"/>
      <c r="G3" s="238"/>
    </row>
    <row r="4" spans="1:7" ht="19.5" customHeight="1">
      <c r="A4" s="236" t="s">
        <v>164</v>
      </c>
      <c r="B4" s="237"/>
      <c r="C4" s="237"/>
      <c r="D4" s="237"/>
      <c r="E4" s="237"/>
      <c r="F4" s="237"/>
      <c r="G4" s="238"/>
    </row>
    <row r="5" spans="1:7" ht="19.5" customHeight="1" thickBot="1">
      <c r="A5" s="239" t="s">
        <v>165</v>
      </c>
      <c r="B5" s="233"/>
      <c r="C5" s="233"/>
      <c r="D5" s="233"/>
      <c r="E5" s="233"/>
      <c r="F5" s="233"/>
      <c r="G5" s="234"/>
    </row>
    <row r="6" spans="1:7" ht="19.5" customHeight="1" thickBot="1">
      <c r="A6" s="240"/>
      <c r="B6" s="241"/>
      <c r="C6" s="241"/>
      <c r="D6" s="241"/>
      <c r="E6" s="241"/>
      <c r="F6" s="241"/>
      <c r="G6" s="242"/>
    </row>
    <row r="7" spans="1:7" ht="98.25" customHeight="1" thickBot="1">
      <c r="A7" s="269" t="s">
        <v>148</v>
      </c>
      <c r="B7" s="270"/>
      <c r="C7" s="270"/>
      <c r="D7" s="270"/>
      <c r="E7" s="270"/>
      <c r="F7" s="233"/>
      <c r="G7" s="234"/>
    </row>
    <row r="9" spans="1:7" ht="39" customHeight="1">
      <c r="A9" s="264" t="s">
        <v>93</v>
      </c>
      <c r="B9" s="264" t="s">
        <v>3</v>
      </c>
      <c r="C9" s="266" t="s">
        <v>67</v>
      </c>
      <c r="D9" s="265" t="s">
        <v>68</v>
      </c>
      <c r="E9" s="265"/>
      <c r="F9" s="66"/>
      <c r="G9" s="268" t="s">
        <v>70</v>
      </c>
    </row>
    <row r="10" spans="1:7" ht="39" customHeight="1">
      <c r="A10" s="264"/>
      <c r="B10" s="264"/>
      <c r="C10" s="266"/>
      <c r="D10" s="37" t="s">
        <v>72</v>
      </c>
      <c r="E10" s="35" t="s">
        <v>62</v>
      </c>
      <c r="F10" s="66"/>
      <c r="G10" s="268"/>
    </row>
    <row r="11" spans="1:7" ht="40.15" customHeight="1">
      <c r="A11" s="67" t="s">
        <v>73</v>
      </c>
      <c r="B11" s="68" t="s">
        <v>8</v>
      </c>
      <c r="C11" s="42" t="s">
        <v>74</v>
      </c>
      <c r="D11" s="48">
        <f>Teto!G9+Teto!G31</f>
        <v>208560.14</v>
      </c>
      <c r="E11" s="69">
        <f>Cirurgias_de_Neuro!J11-Cirurgias_de_Neuro!L11+Neuro_Endo_!I11</f>
        <v>311815.08</v>
      </c>
      <c r="F11" s="57"/>
      <c r="G11" s="69">
        <f t="shared" ref="G11:G19" si="0">D11-E11</f>
        <v>-103254.94</v>
      </c>
    </row>
    <row r="12" spans="1:7" ht="40.15" customHeight="1">
      <c r="A12" s="70" t="s">
        <v>80</v>
      </c>
      <c r="B12" s="71" t="s">
        <v>19</v>
      </c>
      <c r="C12" s="42" t="s">
        <v>74</v>
      </c>
      <c r="D12" s="48">
        <f>Teto!G20</f>
        <v>70543.11</v>
      </c>
      <c r="E12" s="69">
        <f>Cirurgias_de_Neuro!J18-Cirurgias_de_Neuro!L18</f>
        <v>27745.98</v>
      </c>
      <c r="F12" s="57"/>
      <c r="G12" s="69">
        <f t="shared" si="0"/>
        <v>42797.130000000005</v>
      </c>
    </row>
    <row r="13" spans="1:7" ht="40.15" customHeight="1">
      <c r="A13" s="67" t="s">
        <v>75</v>
      </c>
      <c r="B13" s="71" t="s">
        <v>10</v>
      </c>
      <c r="C13" s="42" t="s">
        <v>74</v>
      </c>
      <c r="D13" s="48">
        <f>Teto!G11</f>
        <v>200833.85</v>
      </c>
      <c r="E13" s="69">
        <f>Cirurgias_de_Neuro!J12-Cirurgias_de_Neuro!L12</f>
        <v>122297.70000000001</v>
      </c>
      <c r="F13" s="57"/>
      <c r="G13" s="69">
        <f t="shared" si="0"/>
        <v>78536.149999999994</v>
      </c>
    </row>
    <row r="14" spans="1:7" ht="40.15" customHeight="1">
      <c r="A14" s="70" t="s">
        <v>76</v>
      </c>
      <c r="B14" s="71" t="s">
        <v>11</v>
      </c>
      <c r="C14" s="42" t="s">
        <v>74</v>
      </c>
      <c r="D14" s="48">
        <f>Teto!G12</f>
        <v>14249.29</v>
      </c>
      <c r="E14" s="69">
        <f>Cirurgias_de_Neuro!J13-Cirurgias_de_Neuro!L13</f>
        <v>7153.22</v>
      </c>
      <c r="F14" s="57"/>
      <c r="G14" s="69">
        <f t="shared" si="0"/>
        <v>7096.0700000000006</v>
      </c>
    </row>
    <row r="15" spans="1:7" ht="40.15" customHeight="1">
      <c r="A15" s="67" t="s">
        <v>77</v>
      </c>
      <c r="B15" s="71" t="s">
        <v>12</v>
      </c>
      <c r="C15" s="42" t="s">
        <v>74</v>
      </c>
      <c r="D15" s="48">
        <f>Teto!G13+Teto!G32</f>
        <v>150074.32</v>
      </c>
      <c r="E15" s="69">
        <f>Cirurgias_de_Neuro!J14-Cirurgias_de_Neuro!L14+Neuro_Endo_!I12</f>
        <v>166598.06</v>
      </c>
      <c r="F15" s="57"/>
      <c r="G15" s="69">
        <f t="shared" si="0"/>
        <v>-16523.739999999991</v>
      </c>
    </row>
    <row r="16" spans="1:7" ht="40.15" customHeight="1">
      <c r="A16" s="67" t="s">
        <v>79</v>
      </c>
      <c r="B16" s="71" t="s">
        <v>13</v>
      </c>
      <c r="C16" s="42" t="s">
        <v>74</v>
      </c>
      <c r="D16" s="48">
        <f>Teto!G14+Teto!G33</f>
        <v>125673.09999999999</v>
      </c>
      <c r="E16" s="69">
        <f>Cirurgias_de_Neuro!J15-Cirurgias_de_Neuro!L15+Neuro_Endo_!I13</f>
        <v>101734.96</v>
      </c>
      <c r="F16" s="57"/>
      <c r="G16" s="69">
        <f t="shared" si="0"/>
        <v>23938.139999999985</v>
      </c>
    </row>
    <row r="17" spans="1:7" ht="40.15" customHeight="1">
      <c r="A17" s="67" t="s">
        <v>77</v>
      </c>
      <c r="B17" s="71" t="s">
        <v>14</v>
      </c>
      <c r="C17" s="42" t="s">
        <v>74</v>
      </c>
      <c r="D17" s="48">
        <f>Teto!G15</f>
        <v>155976.26999999999</v>
      </c>
      <c r="E17" s="69">
        <f>Cirurgias_de_Neuro!J16-Cirurgias_de_Neuro!L16</f>
        <v>81555.649999999994</v>
      </c>
      <c r="F17" s="57"/>
      <c r="G17" s="69">
        <f t="shared" si="0"/>
        <v>74420.62</v>
      </c>
    </row>
    <row r="18" spans="1:7" ht="40.15" customHeight="1">
      <c r="A18" s="67" t="s">
        <v>77</v>
      </c>
      <c r="B18" s="71" t="s">
        <v>16</v>
      </c>
      <c r="C18" s="42" t="s">
        <v>74</v>
      </c>
      <c r="D18" s="48">
        <f>Teto!G17+Teto!G34</f>
        <v>180719.5</v>
      </c>
      <c r="E18" s="69">
        <f>Cirurgias_de_Neuro!J17-Cirurgias_de_Neuro!L17+Neuro_Endo_!I14</f>
        <v>293746.84999999998</v>
      </c>
      <c r="F18" s="57"/>
      <c r="G18" s="69">
        <f t="shared" si="0"/>
        <v>-113027.34999999998</v>
      </c>
    </row>
    <row r="19" spans="1:7" ht="40.15" customHeight="1">
      <c r="A19" s="70" t="s">
        <v>81</v>
      </c>
      <c r="B19" s="71" t="s">
        <v>17</v>
      </c>
      <c r="C19" s="42" t="s">
        <v>74</v>
      </c>
      <c r="D19" s="48">
        <f>Teto!G18+Teto!G35</f>
        <v>104182.23</v>
      </c>
      <c r="E19" s="69">
        <f>Cirurgias_de_Neuro!J19-Cirurgias_de_Neuro!L19+Neuro_Endo_!I15</f>
        <v>16748.54</v>
      </c>
      <c r="F19" s="57"/>
      <c r="G19" s="69">
        <f t="shared" si="0"/>
        <v>87433.69</v>
      </c>
    </row>
    <row r="20" spans="1:7" ht="40.15" customHeight="1">
      <c r="B20" s="35" t="s">
        <v>7</v>
      </c>
      <c r="C20" s="38" t="s">
        <v>96</v>
      </c>
      <c r="D20" s="53">
        <f>SUM(D11:D19)</f>
        <v>1210811.81</v>
      </c>
      <c r="E20" s="53">
        <f>SUM(E11:E19)</f>
        <v>1129396.04</v>
      </c>
      <c r="F20" s="57"/>
      <c r="G20" s="53">
        <f>SUM(G11:G19)</f>
        <v>81415.770000000019</v>
      </c>
    </row>
    <row r="21" spans="1:7" ht="16.7" customHeight="1">
      <c r="B21" s="66"/>
      <c r="C21" s="66"/>
      <c r="D21" s="72"/>
      <c r="E21" s="72"/>
      <c r="F21" s="57"/>
      <c r="G21" s="72"/>
    </row>
    <row r="22" spans="1:7" ht="33.6" customHeight="1">
      <c r="B22" s="66"/>
      <c r="C22" s="66"/>
      <c r="D22" s="271" t="s">
        <v>90</v>
      </c>
      <c r="E22" s="271"/>
      <c r="F22" s="271"/>
      <c r="G22" s="74">
        <f>G11+G15+G18</f>
        <v>-232806.02999999997</v>
      </c>
    </row>
    <row r="23" spans="1:7" ht="31.7" customHeight="1">
      <c r="B23" s="66"/>
      <c r="C23" s="66"/>
      <c r="D23" s="271" t="s">
        <v>97</v>
      </c>
      <c r="E23" s="271"/>
      <c r="F23" s="271"/>
      <c r="G23" s="74">
        <f>G12+G13+G14+G16+G17+G19</f>
        <v>314221.8</v>
      </c>
    </row>
    <row r="24" spans="1:7" ht="29.85" customHeight="1">
      <c r="B24" s="66"/>
      <c r="C24" s="66"/>
      <c r="D24" s="72"/>
      <c r="E24" s="72"/>
      <c r="F24" s="57"/>
      <c r="G24" s="72"/>
    </row>
    <row r="25" spans="1:7" ht="29.85" customHeight="1">
      <c r="A25" s="264" t="s">
        <v>93</v>
      </c>
      <c r="B25" s="264" t="s">
        <v>3</v>
      </c>
      <c r="C25" s="272" t="s">
        <v>67</v>
      </c>
      <c r="D25" s="265" t="s">
        <v>68</v>
      </c>
      <c r="E25" s="265"/>
      <c r="F25" s="66"/>
      <c r="G25" s="268" t="s">
        <v>70</v>
      </c>
    </row>
    <row r="26" spans="1:7" ht="29.85" customHeight="1">
      <c r="A26" s="264"/>
      <c r="B26" s="264"/>
      <c r="C26" s="272"/>
      <c r="D26" s="37" t="s">
        <v>72</v>
      </c>
      <c r="E26" s="35" t="s">
        <v>62</v>
      </c>
      <c r="F26" s="66"/>
      <c r="G26" s="268"/>
    </row>
    <row r="27" spans="1:7" ht="40.15" customHeight="1">
      <c r="A27" s="67" t="s">
        <v>82</v>
      </c>
      <c r="B27" s="71" t="s">
        <v>15</v>
      </c>
      <c r="C27" s="42" t="s">
        <v>83</v>
      </c>
      <c r="D27" s="48">
        <f>Teto!G16</f>
        <v>170903.73</v>
      </c>
      <c r="E27" s="69">
        <f>Cirurgias_de_Neuro!J20-Cirurgias_de_Neuro!L20</f>
        <v>34774.43</v>
      </c>
      <c r="F27" s="57"/>
      <c r="G27" s="69">
        <f t="shared" ref="G27:G33" si="1">D27-E27</f>
        <v>136129.30000000002</v>
      </c>
    </row>
    <row r="28" spans="1:7" ht="40.15" customHeight="1">
      <c r="A28" s="67" t="s">
        <v>85</v>
      </c>
      <c r="B28" s="71" t="s">
        <v>18</v>
      </c>
      <c r="C28" s="42" t="s">
        <v>83</v>
      </c>
      <c r="D28" s="48">
        <f>Teto!G19</f>
        <v>235650.07</v>
      </c>
      <c r="E28" s="69">
        <f>Cirurgias_de_Neuro!J22-Cirurgias_de_Neuro!L22</f>
        <v>346025.32</v>
      </c>
      <c r="F28" s="57"/>
      <c r="G28" s="69">
        <f t="shared" si="1"/>
        <v>-110375.25</v>
      </c>
    </row>
    <row r="29" spans="1:7" ht="40.15" customHeight="1">
      <c r="A29" s="67" t="s">
        <v>84</v>
      </c>
      <c r="B29" s="71" t="s">
        <v>9</v>
      </c>
      <c r="C29" s="42" t="s">
        <v>83</v>
      </c>
      <c r="D29" s="48">
        <f>Teto!G10</f>
        <v>72088.73</v>
      </c>
      <c r="E29" s="69">
        <f>Cirurgias_de_Neuro!J21-Cirurgias_de_Neuro!L21</f>
        <v>3149.23</v>
      </c>
      <c r="F29" s="57"/>
      <c r="G29" s="69">
        <f t="shared" si="1"/>
        <v>68939.5</v>
      </c>
    </row>
    <row r="30" spans="1:7" ht="40.15" customHeight="1">
      <c r="A30" s="67" t="s">
        <v>86</v>
      </c>
      <c r="B30" s="71" t="s">
        <v>20</v>
      </c>
      <c r="C30" s="42" t="s">
        <v>83</v>
      </c>
      <c r="D30" s="48">
        <f>Teto!G21</f>
        <v>91434.04</v>
      </c>
      <c r="E30" s="69">
        <f>Cirurgias_de_Neuro!J23-Cirurgias_de_Neuro!L23</f>
        <v>69054.760000000009</v>
      </c>
      <c r="F30" s="57"/>
      <c r="G30" s="69">
        <f t="shared" si="1"/>
        <v>22379.279999999984</v>
      </c>
    </row>
    <row r="31" spans="1:7" ht="40.15" customHeight="1">
      <c r="A31" s="67" t="s">
        <v>87</v>
      </c>
      <c r="B31" s="71" t="s">
        <v>21</v>
      </c>
      <c r="C31" s="42" t="s">
        <v>83</v>
      </c>
      <c r="D31" s="48">
        <f>Teto!G22+Teto!G36</f>
        <v>204769.12000000002</v>
      </c>
      <c r="E31" s="69">
        <f>Cirurgias_de_Neuro!J24-Cirurgias_de_Neuro!L24+Neuro_Endo_!I16</f>
        <v>420608.04</v>
      </c>
      <c r="F31" s="57"/>
      <c r="G31" s="69">
        <f t="shared" si="1"/>
        <v>-215838.91999999995</v>
      </c>
    </row>
    <row r="32" spans="1:7" ht="40.15" customHeight="1">
      <c r="A32" s="67" t="s">
        <v>88</v>
      </c>
      <c r="B32" s="71" t="s">
        <v>23</v>
      </c>
      <c r="C32" s="42" t="s">
        <v>83</v>
      </c>
      <c r="D32" s="48">
        <f>Teto!G24</f>
        <v>24181.38</v>
      </c>
      <c r="E32" s="69">
        <f>Cirurgias_de_Neuro!J25-Cirurgias_de_Neuro!L25</f>
        <v>29910.720000000001</v>
      </c>
      <c r="F32" s="57"/>
      <c r="G32" s="69">
        <f t="shared" si="1"/>
        <v>-5729.34</v>
      </c>
    </row>
    <row r="33" spans="1:8" ht="40.15" customHeight="1">
      <c r="A33" s="70" t="s">
        <v>89</v>
      </c>
      <c r="B33" s="71" t="s">
        <v>22</v>
      </c>
      <c r="C33" s="42" t="s">
        <v>83</v>
      </c>
      <c r="D33" s="48">
        <f>Teto!G23</f>
        <v>41115.449999999997</v>
      </c>
      <c r="E33" s="69">
        <f>Cirurgias_de_Neuro!J26-Cirurgias_de_Neuro!L26</f>
        <v>6615.67</v>
      </c>
      <c r="F33" s="57"/>
      <c r="G33" s="69">
        <f t="shared" si="1"/>
        <v>34499.78</v>
      </c>
    </row>
    <row r="34" spans="1:8" ht="40.15" customHeight="1">
      <c r="A34"/>
      <c r="B34" s="35" t="s">
        <v>7</v>
      </c>
      <c r="C34" s="38" t="s">
        <v>98</v>
      </c>
      <c r="D34" s="53">
        <f>SUM(D27:D33)</f>
        <v>840142.52</v>
      </c>
      <c r="E34" s="53">
        <f>SUM(E27:E33)</f>
        <v>910138.17</v>
      </c>
      <c r="F34" s="66"/>
      <c r="G34" s="53">
        <f>SUM(G27:G33)</f>
        <v>-69995.649999999951</v>
      </c>
    </row>
    <row r="35" spans="1:8" ht="14.85" customHeight="1"/>
    <row r="36" spans="1:8" ht="35.25" customHeight="1">
      <c r="D36" s="271" t="s">
        <v>91</v>
      </c>
      <c r="E36" s="271"/>
      <c r="F36" s="271"/>
      <c r="G36" s="74">
        <f>G28+G31+G32</f>
        <v>-331943.50999999995</v>
      </c>
      <c r="H36" s="13"/>
    </row>
    <row r="37" spans="1:8" ht="39.6" customHeight="1">
      <c r="D37" s="271" t="s">
        <v>99</v>
      </c>
      <c r="E37" s="271"/>
      <c r="F37" s="271"/>
      <c r="G37" s="74">
        <f>G27+G29+G30+G33</f>
        <v>261947.86000000002</v>
      </c>
      <c r="H37" s="13"/>
    </row>
    <row r="38" spans="1:8" ht="9" customHeight="1"/>
    <row r="39" spans="1:8" ht="10.5" customHeight="1"/>
    <row r="40" spans="1:8" ht="39.6" customHeight="1">
      <c r="D40" s="271" t="s">
        <v>92</v>
      </c>
      <c r="E40" s="271"/>
      <c r="F40" s="271"/>
      <c r="G40" s="74">
        <f>G36+G22</f>
        <v>-564749.53999999992</v>
      </c>
    </row>
    <row r="41" spans="1:8" ht="35.450000000000003" customHeight="1">
      <c r="D41" s="271" t="s">
        <v>100</v>
      </c>
      <c r="E41" s="271"/>
      <c r="F41" s="271"/>
      <c r="G41" s="74">
        <f>G37+G23</f>
        <v>576169.66</v>
      </c>
    </row>
    <row r="42" spans="1:8" ht="39.6" customHeight="1"/>
    <row r="44" spans="1:8" ht="18" customHeight="1"/>
  </sheetData>
  <mergeCells count="17">
    <mergeCell ref="G25:G26"/>
    <mergeCell ref="D36:F36"/>
    <mergeCell ref="D37:F37"/>
    <mergeCell ref="D40:F40"/>
    <mergeCell ref="D41:F41"/>
    <mergeCell ref="D22:F22"/>
    <mergeCell ref="D23:F23"/>
    <mergeCell ref="A25:A26"/>
    <mergeCell ref="B25:B26"/>
    <mergeCell ref="C25:C26"/>
    <mergeCell ref="D25:E25"/>
    <mergeCell ref="G9:G10"/>
    <mergeCell ref="A7:E7"/>
    <mergeCell ref="A9:A10"/>
    <mergeCell ref="B9:B10"/>
    <mergeCell ref="C9:C10"/>
    <mergeCell ref="D9:E9"/>
  </mergeCells>
  <pageMargins left="0.19645669291338602" right="0.19645669291338602" top="0.57086614173228289" bottom="0.56614173228346509" header="0.27559055118110198" footer="0.19645669291338602"/>
  <pageSetup paperSize="0" scale="95" fitToWidth="0" fitToHeight="0" pageOrder="overThenDown" orientation="landscape" horizontalDpi="0" verticalDpi="0" copies="0"/>
  <headerFooter alignWithMargins="0"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workbookViewId="0"/>
  </sheetViews>
  <sheetFormatPr defaultRowHeight="12.75" customHeight="1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4.1" customHeight="1"/>
  </sheetData>
  <pageMargins left="0.511811023622047" right="0.51181102362204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workbookViewId="0"/>
  </sheetViews>
  <sheetFormatPr defaultRowHeight="14.65" customHeight="1"/>
  <cols>
    <col min="1" max="1" width="2" style="2" customWidth="1"/>
    <col min="2" max="2" width="42.28515625" style="2" customWidth="1"/>
    <col min="3" max="3" width="15.42578125" style="75" customWidth="1"/>
    <col min="4" max="4" width="0.7109375" style="2" customWidth="1"/>
    <col min="5" max="5" width="30.140625" style="2" customWidth="1"/>
    <col min="6" max="6" width="0.7109375" style="2" customWidth="1"/>
    <col min="7" max="7" width="29.28515625" style="2" customWidth="1"/>
    <col min="8" max="8" width="0.7109375" style="2" customWidth="1"/>
    <col min="9" max="9" width="40" style="2" customWidth="1"/>
    <col min="10" max="10" width="0.7109375" style="2" customWidth="1"/>
    <col min="11" max="11" width="9.140625" style="2" customWidth="1"/>
    <col min="12" max="12" width="9.42578125" style="2" customWidth="1"/>
    <col min="13" max="13" width="9.140625" style="2" customWidth="1"/>
    <col min="14" max="14" width="27" style="2" customWidth="1"/>
    <col min="15" max="257" width="9.140625" style="2" customWidth="1"/>
    <col min="258" max="258" width="9.140625" customWidth="1"/>
  </cols>
  <sheetData>
    <row r="1" spans="1:14" ht="9" customHeight="1">
      <c r="A1" s="1" t="s">
        <v>0</v>
      </c>
    </row>
    <row r="2" spans="1:14" ht="9" customHeight="1">
      <c r="A2" s="1" t="s">
        <v>1</v>
      </c>
    </row>
    <row r="3" spans="1:14" ht="15.6" customHeight="1">
      <c r="A3" s="4" t="s">
        <v>2</v>
      </c>
    </row>
    <row r="4" spans="1:14" ht="98.25" customHeight="1">
      <c r="A4" s="263" t="s">
        <v>101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4" ht="7.5" customHeight="1"/>
    <row r="6" spans="1:14" ht="39" customHeight="1">
      <c r="B6" s="274" t="s">
        <v>3</v>
      </c>
      <c r="C6" s="273" t="s">
        <v>102</v>
      </c>
      <c r="D6" s="77"/>
      <c r="E6" s="273" t="s">
        <v>103</v>
      </c>
      <c r="F6" s="77"/>
      <c r="G6" s="273" t="s">
        <v>104</v>
      </c>
      <c r="H6" s="77"/>
      <c r="I6" s="273" t="s">
        <v>70</v>
      </c>
    </row>
    <row r="7" spans="1:14" ht="39" customHeight="1">
      <c r="B7" s="274"/>
      <c r="C7" s="273"/>
      <c r="D7" s="77"/>
      <c r="E7" s="273"/>
      <c r="F7" s="77"/>
      <c r="G7" s="273"/>
      <c r="H7" s="77"/>
      <c r="I7" s="273"/>
    </row>
    <row r="8" spans="1:14" ht="30" customHeight="1">
      <c r="B8" s="68" t="s">
        <v>8</v>
      </c>
      <c r="C8" s="78" t="s">
        <v>74</v>
      </c>
      <c r="D8" s="79"/>
      <c r="E8" s="80">
        <f>Total!D11</f>
        <v>208560.14</v>
      </c>
      <c r="F8" s="79"/>
      <c r="G8" s="80">
        <f>Total!E11</f>
        <v>311815.08</v>
      </c>
      <c r="H8" s="79"/>
      <c r="I8" s="80">
        <f t="shared" ref="I8:I15" si="0">E8-G8</f>
        <v>-103254.94</v>
      </c>
    </row>
    <row r="9" spans="1:14" ht="30" customHeight="1">
      <c r="B9" s="71" t="s">
        <v>19</v>
      </c>
      <c r="C9" s="81" t="s">
        <v>74</v>
      </c>
      <c r="D9" s="79"/>
      <c r="E9" s="82">
        <f>Total!D12</f>
        <v>70543.11</v>
      </c>
      <c r="F9" s="79"/>
      <c r="G9" s="82">
        <f>Total!E12</f>
        <v>27745.98</v>
      </c>
      <c r="H9" s="79"/>
      <c r="I9" s="83">
        <f t="shared" si="0"/>
        <v>42797.130000000005</v>
      </c>
      <c r="M9" s="34"/>
    </row>
    <row r="10" spans="1:14" ht="30" customHeight="1">
      <c r="B10" s="71" t="s">
        <v>10</v>
      </c>
      <c r="C10" s="81" t="s">
        <v>74</v>
      </c>
      <c r="D10" s="79"/>
      <c r="E10" s="82">
        <f>Total!D13</f>
        <v>200833.85</v>
      </c>
      <c r="F10" s="79"/>
      <c r="G10" s="82">
        <f>Total!E13</f>
        <v>122297.70000000001</v>
      </c>
      <c r="H10" s="79"/>
      <c r="I10" s="83">
        <f t="shared" si="0"/>
        <v>78536.149999999994</v>
      </c>
    </row>
    <row r="11" spans="1:14" ht="30" customHeight="1">
      <c r="B11" s="71" t="s">
        <v>11</v>
      </c>
      <c r="C11" s="81" t="s">
        <v>74</v>
      </c>
      <c r="D11" s="79"/>
      <c r="E11" s="82">
        <f>Total!D14</f>
        <v>14249.29</v>
      </c>
      <c r="F11" s="79"/>
      <c r="G11" s="82">
        <f>Total!E14</f>
        <v>7153.22</v>
      </c>
      <c r="H11" s="79"/>
      <c r="I11" s="83">
        <f t="shared" si="0"/>
        <v>7096.0700000000006</v>
      </c>
    </row>
    <row r="12" spans="1:14" ht="30" customHeight="1">
      <c r="B12" s="71" t="s">
        <v>12</v>
      </c>
      <c r="C12" s="81" t="s">
        <v>74</v>
      </c>
      <c r="D12" s="79"/>
      <c r="E12" s="82">
        <f>Total!D15</f>
        <v>150074.32</v>
      </c>
      <c r="F12" s="79"/>
      <c r="G12" s="82">
        <f>Total!E15</f>
        <v>166598.06</v>
      </c>
      <c r="H12" s="79"/>
      <c r="I12" s="80">
        <f t="shared" si="0"/>
        <v>-16523.739999999991</v>
      </c>
    </row>
    <row r="13" spans="1:14" ht="30" customHeight="1">
      <c r="B13" s="71" t="s">
        <v>13</v>
      </c>
      <c r="C13" s="81" t="s">
        <v>74</v>
      </c>
      <c r="D13" s="79"/>
      <c r="E13" s="82">
        <f>Total!D16</f>
        <v>125673.09999999999</v>
      </c>
      <c r="F13" s="79"/>
      <c r="G13" s="82">
        <f>Total!E16</f>
        <v>101734.96</v>
      </c>
      <c r="H13" s="79"/>
      <c r="I13" s="83">
        <f t="shared" si="0"/>
        <v>23938.139999999985</v>
      </c>
    </row>
    <row r="14" spans="1:14" ht="30" customHeight="1">
      <c r="B14" s="71" t="s">
        <v>14</v>
      </c>
      <c r="C14" s="84" t="s">
        <v>74</v>
      </c>
      <c r="D14" s="79"/>
      <c r="E14" s="85">
        <f>Total!D17</f>
        <v>155976.26999999999</v>
      </c>
      <c r="F14" s="79"/>
      <c r="G14" s="85">
        <f>Total!E17</f>
        <v>81555.649999999994</v>
      </c>
      <c r="H14" s="79"/>
      <c r="I14" s="80">
        <f t="shared" si="0"/>
        <v>74420.62</v>
      </c>
    </row>
    <row r="15" spans="1:14" ht="30" customHeight="1">
      <c r="B15" s="71" t="s">
        <v>16</v>
      </c>
      <c r="C15" s="84" t="s">
        <v>74</v>
      </c>
      <c r="D15" s="79"/>
      <c r="E15" s="85">
        <f>Total!D18</f>
        <v>180719.5</v>
      </c>
      <c r="F15" s="79"/>
      <c r="G15" s="85">
        <f>Total!E18</f>
        <v>293746.84999999998</v>
      </c>
      <c r="H15" s="79"/>
      <c r="I15" s="80">
        <f t="shared" si="0"/>
        <v>-113027.34999999998</v>
      </c>
    </row>
    <row r="16" spans="1:14" ht="39" customHeight="1">
      <c r="B16" s="76" t="s">
        <v>7</v>
      </c>
      <c r="C16" s="86"/>
      <c r="D16" s="87"/>
      <c r="E16" s="73">
        <f>SUM(E8:E15)</f>
        <v>1106629.58</v>
      </c>
      <c r="F16" s="77"/>
      <c r="G16" s="73">
        <f>SUM(G8:G15)</f>
        <v>1112647.5</v>
      </c>
      <c r="H16" s="77"/>
      <c r="I16" s="73">
        <f>SUM(I8:I15)</f>
        <v>-6017.9199999999837</v>
      </c>
      <c r="N16" s="13"/>
    </row>
    <row r="17" spans="2:14" ht="10.5" customHeight="1">
      <c r="N17" s="13"/>
    </row>
    <row r="18" spans="2:14" ht="33.75" customHeight="1">
      <c r="B18" s="88"/>
      <c r="C18" s="89"/>
      <c r="D18" s="88"/>
      <c r="E18" s="271" t="s">
        <v>90</v>
      </c>
      <c r="F18" s="271"/>
      <c r="G18" s="271"/>
      <c r="H18" s="90"/>
      <c r="I18" s="73" t="e">
        <f>NA()</f>
        <v>#N/A</v>
      </c>
      <c r="N18" s="13"/>
    </row>
    <row r="19" spans="2:14" ht="8.25" customHeight="1">
      <c r="B19" s="88"/>
      <c r="C19" s="89"/>
      <c r="D19" s="88"/>
      <c r="E19" s="88"/>
      <c r="F19" s="90"/>
      <c r="G19" s="91"/>
      <c r="H19" s="90"/>
      <c r="I19" s="91"/>
      <c r="N19" s="13"/>
    </row>
    <row r="20" spans="2:14" ht="39" customHeight="1">
      <c r="B20" s="274" t="s">
        <v>3</v>
      </c>
      <c r="C20" s="273" t="s">
        <v>102</v>
      </c>
      <c r="D20" s="77"/>
      <c r="E20" s="273" t="s">
        <v>103</v>
      </c>
      <c r="F20" s="77"/>
      <c r="G20" s="273" t="s">
        <v>104</v>
      </c>
      <c r="H20" s="77"/>
      <c r="I20" s="273" t="s">
        <v>70</v>
      </c>
    </row>
    <row r="21" spans="2:14" ht="39" customHeight="1">
      <c r="B21" s="274"/>
      <c r="C21" s="273"/>
      <c r="D21" s="77"/>
      <c r="E21" s="273"/>
      <c r="F21" s="77"/>
      <c r="G21" s="273"/>
      <c r="H21" s="77"/>
      <c r="I21" s="273"/>
    </row>
    <row r="22" spans="2:14" ht="35.25" customHeight="1">
      <c r="B22" s="71" t="s">
        <v>15</v>
      </c>
      <c r="C22" s="92" t="s">
        <v>83</v>
      </c>
      <c r="D22" s="79"/>
      <c r="E22" s="82">
        <f>Total!D27</f>
        <v>170903.73</v>
      </c>
      <c r="F22" s="90"/>
      <c r="G22" s="93">
        <f>Total!E27</f>
        <v>34774.43</v>
      </c>
      <c r="H22" s="90"/>
      <c r="I22" s="94">
        <f t="shared" ref="I22:I29" si="1">E22-G22</f>
        <v>136129.30000000002</v>
      </c>
    </row>
    <row r="23" spans="2:14" ht="35.25" customHeight="1">
      <c r="B23" s="71" t="s">
        <v>18</v>
      </c>
      <c r="C23" s="92" t="s">
        <v>83</v>
      </c>
      <c r="D23" s="79"/>
      <c r="E23" s="82">
        <f>Total!D28</f>
        <v>235650.07</v>
      </c>
      <c r="F23" s="90"/>
      <c r="G23" s="93">
        <f>Total!E28</f>
        <v>346025.32</v>
      </c>
      <c r="H23" s="90"/>
      <c r="I23" s="94">
        <f t="shared" si="1"/>
        <v>-110375.25</v>
      </c>
    </row>
    <row r="24" spans="2:14" ht="35.25" customHeight="1">
      <c r="B24" s="71" t="s">
        <v>9</v>
      </c>
      <c r="C24" s="92" t="s">
        <v>83</v>
      </c>
      <c r="D24" s="79"/>
      <c r="E24" s="82">
        <f>Total!D29</f>
        <v>72088.73</v>
      </c>
      <c r="F24" s="90"/>
      <c r="G24" s="93">
        <f>Total!E29</f>
        <v>3149.23</v>
      </c>
      <c r="H24" s="90"/>
      <c r="I24" s="94">
        <f t="shared" si="1"/>
        <v>68939.5</v>
      </c>
    </row>
    <row r="25" spans="2:14" ht="35.25" customHeight="1">
      <c r="B25" s="71" t="s">
        <v>20</v>
      </c>
      <c r="C25" s="92" t="s">
        <v>83</v>
      </c>
      <c r="D25" s="79"/>
      <c r="E25" s="85">
        <f>Total!D30</f>
        <v>91434.04</v>
      </c>
      <c r="F25" s="90"/>
      <c r="G25" s="95">
        <f>Total!E30</f>
        <v>69054.760000000009</v>
      </c>
      <c r="H25" s="90"/>
      <c r="I25" s="94">
        <f t="shared" si="1"/>
        <v>22379.279999999984</v>
      </c>
    </row>
    <row r="26" spans="2:14" ht="35.25" customHeight="1">
      <c r="B26" s="71" t="s">
        <v>17</v>
      </c>
      <c r="C26" s="96" t="s">
        <v>105</v>
      </c>
      <c r="D26" s="79"/>
      <c r="E26" s="85">
        <f>Total!D19</f>
        <v>104182.23</v>
      </c>
      <c r="F26" s="90"/>
      <c r="G26" s="95">
        <f>Total!E19</f>
        <v>16748.54</v>
      </c>
      <c r="H26" s="90"/>
      <c r="I26" s="94">
        <f t="shared" si="1"/>
        <v>87433.69</v>
      </c>
    </row>
    <row r="27" spans="2:14" ht="35.25" customHeight="1">
      <c r="B27" s="71" t="s">
        <v>21</v>
      </c>
      <c r="C27" s="96" t="s">
        <v>105</v>
      </c>
      <c r="D27" s="79"/>
      <c r="E27" s="85">
        <f>Total!D31</f>
        <v>204769.12000000002</v>
      </c>
      <c r="F27" s="90"/>
      <c r="G27" s="95">
        <f>Total!E31</f>
        <v>420608.04</v>
      </c>
      <c r="H27" s="90"/>
      <c r="I27" s="93">
        <f t="shared" si="1"/>
        <v>-215838.91999999995</v>
      </c>
    </row>
    <row r="28" spans="2:14" ht="35.25" customHeight="1">
      <c r="B28" s="71" t="s">
        <v>23</v>
      </c>
      <c r="C28" s="96" t="s">
        <v>105</v>
      </c>
      <c r="D28" s="79"/>
      <c r="E28" s="85">
        <f>Total!D32</f>
        <v>24181.38</v>
      </c>
      <c r="F28" s="90"/>
      <c r="G28" s="95">
        <f>Total!E32</f>
        <v>29910.720000000001</v>
      </c>
      <c r="H28" s="90"/>
      <c r="I28" s="94">
        <f t="shared" si="1"/>
        <v>-5729.34</v>
      </c>
    </row>
    <row r="29" spans="2:14" ht="35.25" customHeight="1">
      <c r="B29" s="71" t="s">
        <v>22</v>
      </c>
      <c r="C29" s="96" t="s">
        <v>105</v>
      </c>
      <c r="D29" s="79"/>
      <c r="E29" s="85">
        <f>Total!D33</f>
        <v>41115.449999999997</v>
      </c>
      <c r="F29" s="90"/>
      <c r="G29" s="95">
        <f>Total!E33</f>
        <v>6615.67</v>
      </c>
      <c r="H29" s="90"/>
      <c r="I29" s="94">
        <f t="shared" si="1"/>
        <v>34499.78</v>
      </c>
    </row>
    <row r="30" spans="2:14" ht="39.6" customHeight="1">
      <c r="B30" s="76" t="s">
        <v>7</v>
      </c>
      <c r="C30" s="97"/>
      <c r="D30" s="87"/>
      <c r="E30" s="73">
        <f>SUM(E22:E29)</f>
        <v>944324.75</v>
      </c>
      <c r="F30" s="90"/>
      <c r="G30" s="73">
        <f>SUM(G22:G29)</f>
        <v>926886.71</v>
      </c>
      <c r="H30" s="90"/>
      <c r="I30" s="73">
        <f>SUM(I22:I24)</f>
        <v>94693.550000000017</v>
      </c>
    </row>
    <row r="31" spans="2:14" ht="9" customHeight="1">
      <c r="B31" s="88"/>
      <c r="C31" s="89"/>
      <c r="D31" s="88"/>
      <c r="E31" s="88"/>
      <c r="F31" s="90"/>
      <c r="G31" s="90"/>
      <c r="H31" s="90"/>
      <c r="I31" s="90"/>
    </row>
    <row r="32" spans="2:14" ht="34.5" customHeight="1">
      <c r="B32" s="88"/>
      <c r="C32" s="89"/>
      <c r="D32" s="88"/>
      <c r="E32" s="271" t="s">
        <v>91</v>
      </c>
      <c r="F32" s="271"/>
      <c r="G32" s="271"/>
      <c r="H32" s="90"/>
      <c r="I32" s="73">
        <f>I22+I26</f>
        <v>223562.99000000002</v>
      </c>
    </row>
    <row r="33" spans="2:9" ht="10.5" customHeight="1">
      <c r="B33" s="57"/>
      <c r="C33" s="98"/>
      <c r="D33" s="57"/>
      <c r="E33" s="57"/>
      <c r="F33" s="58"/>
      <c r="G33" s="99"/>
      <c r="H33" s="58"/>
      <c r="I33" s="99"/>
    </row>
    <row r="34" spans="2:9" ht="39.6" customHeight="1">
      <c r="B34" s="76" t="s">
        <v>95</v>
      </c>
      <c r="C34" s="100"/>
      <c r="D34" s="87"/>
      <c r="E34" s="73">
        <f>E16+E30</f>
        <v>2050954.33</v>
      </c>
      <c r="F34" s="90"/>
      <c r="G34" s="73">
        <f>G16+G30</f>
        <v>2039534.21</v>
      </c>
      <c r="H34" s="90"/>
      <c r="I34" s="73">
        <f>I16+I30</f>
        <v>88675.630000000034</v>
      </c>
    </row>
    <row r="35" spans="2:9" ht="12" customHeight="1">
      <c r="B35" s="88"/>
      <c r="C35" s="88"/>
      <c r="D35" s="90"/>
      <c r="E35" s="90"/>
      <c r="F35" s="90"/>
      <c r="G35" s="90"/>
      <c r="H35" s="90"/>
      <c r="I35" s="90"/>
    </row>
    <row r="36" spans="2:9" ht="39.6" customHeight="1">
      <c r="B36" s="88"/>
      <c r="C36" s="88"/>
      <c r="D36" s="90"/>
      <c r="E36" s="271" t="s">
        <v>92</v>
      </c>
      <c r="F36" s="271"/>
      <c r="G36" s="271"/>
      <c r="H36" s="90"/>
      <c r="I36" s="73" t="e">
        <f>I18+I32</f>
        <v>#N/A</v>
      </c>
    </row>
    <row r="38" spans="2:9" ht="19.350000000000001" customHeight="1">
      <c r="B38" s="57"/>
    </row>
    <row r="65536" ht="12.75" customHeight="1"/>
  </sheetData>
  <mergeCells count="14">
    <mergeCell ref="E32:G32"/>
    <mergeCell ref="E36:G36"/>
    <mergeCell ref="E18:G18"/>
    <mergeCell ref="B20:B21"/>
    <mergeCell ref="C20:C21"/>
    <mergeCell ref="E20:E21"/>
    <mergeCell ref="G20:G21"/>
    <mergeCell ref="I20:I21"/>
    <mergeCell ref="A4:J4"/>
    <mergeCell ref="B6:B7"/>
    <mergeCell ref="C6:C7"/>
    <mergeCell ref="E6:E7"/>
    <mergeCell ref="G6:G7"/>
    <mergeCell ref="I6:I7"/>
  </mergeCells>
  <pageMargins left="0.19645669291338602" right="0.19645669291338602" top="0.57086614173228289" bottom="0.56614173228346509" header="0.27559055118110198" footer="0.19645669291338602"/>
  <pageSetup paperSize="0" scale="95" fitToWidth="0" fitToHeight="0" pageOrder="overThenDown" orientation="landscape" horizontalDpi="0" verticalDpi="0" copies="0"/>
  <headerFooter alignWithMargins="0"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39"/>
  <sheetViews>
    <sheetView tabSelected="1" workbookViewId="0">
      <selection sqref="A1:A5"/>
    </sheetView>
  </sheetViews>
  <sheetFormatPr defaultRowHeight="12.75" customHeight="1"/>
  <cols>
    <col min="1" max="1" width="55" style="2" customWidth="1"/>
    <col min="2" max="2" width="39.5703125" style="2" customWidth="1"/>
    <col min="3" max="3" width="11.28515625" style="75" customWidth="1"/>
    <col min="4" max="4" width="0.7109375" style="2" customWidth="1"/>
    <col min="5" max="9" width="22.140625" style="2" customWidth="1"/>
    <col min="10" max="10" width="4.85546875" style="2" customWidth="1"/>
    <col min="11" max="11" width="40" style="2" customWidth="1"/>
    <col min="12" max="12" width="16.42578125" style="2" hidden="1" customWidth="1"/>
    <col min="13" max="13" width="12.140625" style="2" customWidth="1"/>
    <col min="14" max="14" width="9.42578125" style="2" customWidth="1"/>
    <col min="15" max="257" width="9.140625" style="2" customWidth="1"/>
    <col min="258" max="258" width="9.140625" customWidth="1"/>
  </cols>
  <sheetData>
    <row r="1" spans="1:17" ht="16.5" customHeight="1">
      <c r="A1" s="235" t="s">
        <v>161</v>
      </c>
      <c r="B1" s="231"/>
      <c r="C1" s="244"/>
      <c r="D1" s="231"/>
      <c r="E1" s="231"/>
      <c r="F1" s="231"/>
      <c r="G1" s="231"/>
      <c r="H1" s="231"/>
      <c r="I1" s="232"/>
    </row>
    <row r="2" spans="1:17" ht="16.5" customHeight="1">
      <c r="A2" s="236" t="s">
        <v>162</v>
      </c>
      <c r="B2" s="237"/>
      <c r="C2" s="245"/>
      <c r="D2" s="237"/>
      <c r="E2" s="237"/>
      <c r="F2" s="237"/>
      <c r="G2" s="237"/>
      <c r="H2" s="237"/>
      <c r="I2" s="238"/>
    </row>
    <row r="3" spans="1:17" ht="16.5" customHeight="1">
      <c r="A3" s="236" t="s">
        <v>163</v>
      </c>
      <c r="B3" s="237"/>
      <c r="C3" s="245"/>
      <c r="D3" s="237"/>
      <c r="E3" s="237"/>
      <c r="F3" s="237"/>
      <c r="G3" s="237"/>
      <c r="H3" s="237"/>
      <c r="I3" s="238"/>
    </row>
    <row r="4" spans="1:17" ht="16.5" customHeight="1">
      <c r="A4" s="236" t="s">
        <v>164</v>
      </c>
      <c r="B4" s="237"/>
      <c r="C4" s="245"/>
      <c r="D4" s="237"/>
      <c r="E4" s="237"/>
      <c r="F4" s="237"/>
      <c r="G4" s="237"/>
      <c r="H4" s="237"/>
      <c r="I4" s="238"/>
    </row>
    <row r="5" spans="1:17" ht="16.5" customHeight="1" thickBot="1">
      <c r="A5" s="239" t="s">
        <v>165</v>
      </c>
      <c r="B5" s="233"/>
      <c r="C5" s="246"/>
      <c r="D5" s="233"/>
      <c r="E5" s="233"/>
      <c r="F5" s="233"/>
      <c r="G5" s="233"/>
      <c r="H5" s="233"/>
      <c r="I5" s="234"/>
    </row>
    <row r="6" spans="1:17" ht="15.6" customHeight="1" thickBot="1">
      <c r="A6"/>
      <c r="B6" s="101"/>
    </row>
    <row r="7" spans="1:17" ht="133.5" customHeight="1" thickBot="1">
      <c r="A7" s="243"/>
      <c r="B7" s="276" t="s">
        <v>147</v>
      </c>
      <c r="C7" s="276"/>
      <c r="D7" s="276"/>
      <c r="E7" s="276"/>
      <c r="F7" s="276"/>
      <c r="G7" s="276"/>
      <c r="H7" s="276"/>
      <c r="I7" s="277"/>
      <c r="J7" s="102"/>
      <c r="K7" s="102"/>
      <c r="L7" s="102"/>
    </row>
    <row r="9" spans="1:17" ht="51.4" customHeight="1">
      <c r="A9" s="247" t="s">
        <v>93</v>
      </c>
      <c r="B9" s="278" t="s">
        <v>106</v>
      </c>
      <c r="C9" s="278"/>
      <c r="D9" s="278"/>
      <c r="E9" s="278"/>
      <c r="F9" s="248" t="s">
        <v>134</v>
      </c>
      <c r="G9" s="248" t="s">
        <v>108</v>
      </c>
      <c r="H9" s="248" t="s">
        <v>109</v>
      </c>
      <c r="I9" s="248" t="s">
        <v>110</v>
      </c>
    </row>
    <row r="10" spans="1:17" ht="28.15" customHeight="1">
      <c r="A10" s="33" t="s">
        <v>77</v>
      </c>
      <c r="B10" s="68" t="s">
        <v>12</v>
      </c>
      <c r="C10" s="105" t="s">
        <v>111</v>
      </c>
      <c r="D10" s="106"/>
      <c r="E10" s="107">
        <f>Total!G15</f>
        <v>-16523.739999999991</v>
      </c>
      <c r="F10" s="108">
        <v>0</v>
      </c>
      <c r="G10" s="109">
        <f>E10+F10</f>
        <v>-16523.739999999991</v>
      </c>
      <c r="H10" s="109">
        <f>-G10</f>
        <v>16523.739999999991</v>
      </c>
      <c r="I10" s="110">
        <v>0</v>
      </c>
      <c r="K10" s="13"/>
    </row>
    <row r="11" spans="1:17" ht="30.6" customHeight="1">
      <c r="A11" s="67" t="s">
        <v>77</v>
      </c>
      <c r="B11" s="68" t="s">
        <v>16</v>
      </c>
      <c r="C11" s="105" t="s">
        <v>111</v>
      </c>
      <c r="D11" s="106"/>
      <c r="E11" s="107">
        <f>Total!G18</f>
        <v>-113027.34999999998</v>
      </c>
      <c r="F11" s="108">
        <v>0</v>
      </c>
      <c r="G11" s="109">
        <f t="shared" ref="G11:G13" si="0">E11+F11</f>
        <v>-113027.34999999998</v>
      </c>
      <c r="H11" s="109">
        <f t="shared" ref="H11:H13" si="1">-G11</f>
        <v>113027.34999999998</v>
      </c>
      <c r="I11" s="110">
        <v>0</v>
      </c>
    </row>
    <row r="12" spans="1:17" ht="30.6" customHeight="1">
      <c r="A12" s="70" t="s">
        <v>81</v>
      </c>
      <c r="B12" s="68" t="s">
        <v>17</v>
      </c>
      <c r="C12" s="105" t="s">
        <v>74</v>
      </c>
      <c r="D12" s="106"/>
      <c r="E12" s="107">
        <f>Total!G19</f>
        <v>87433.69</v>
      </c>
      <c r="F12" s="108">
        <v>0</v>
      </c>
      <c r="G12" s="109">
        <f t="shared" si="0"/>
        <v>87433.69</v>
      </c>
      <c r="H12" s="109">
        <f t="shared" si="1"/>
        <v>-87433.69</v>
      </c>
      <c r="I12" s="110">
        <v>0</v>
      </c>
    </row>
    <row r="13" spans="1:17" ht="30.6" customHeight="1">
      <c r="A13" s="122" t="s">
        <v>73</v>
      </c>
      <c r="B13" s="122" t="s">
        <v>8</v>
      </c>
      <c r="C13" s="123" t="s">
        <v>74</v>
      </c>
      <c r="D13" s="122"/>
      <c r="E13" s="124">
        <f>Total!G11</f>
        <v>-103254.94</v>
      </c>
      <c r="F13" s="108">
        <v>0</v>
      </c>
      <c r="G13" s="109">
        <f t="shared" si="0"/>
        <v>-103254.94</v>
      </c>
      <c r="H13" s="109">
        <f t="shared" si="1"/>
        <v>103254.94</v>
      </c>
      <c r="I13" s="110">
        <v>0</v>
      </c>
    </row>
    <row r="14" spans="1:17" ht="19.5" customHeight="1">
      <c r="A14" s="18"/>
      <c r="B14" s="249" t="s">
        <v>7</v>
      </c>
      <c r="C14" s="250"/>
      <c r="D14" s="148"/>
      <c r="E14" s="251">
        <f>SUM(E10:E13)</f>
        <v>-145372.33999999997</v>
      </c>
      <c r="F14" s="251">
        <f ca="1">SUM(F10:F22)</f>
        <v>0</v>
      </c>
      <c r="G14" s="251">
        <f>SUM(G10:G13)</f>
        <v>-145372.33999999997</v>
      </c>
      <c r="H14" s="251">
        <f>SUM(H10:H13)</f>
        <v>145372.33999999997</v>
      </c>
      <c r="I14" s="251">
        <f>SUM(I10:I13)</f>
        <v>0</v>
      </c>
    </row>
    <row r="15" spans="1:17" ht="19.5" customHeight="1">
      <c r="B15" s="115"/>
      <c r="C15" s="116"/>
      <c r="D15" s="117"/>
      <c r="E15" s="118"/>
      <c r="Q15" s="13"/>
    </row>
    <row r="16" spans="1:17" ht="50.25" customHeight="1">
      <c r="A16" s="119" t="s">
        <v>93</v>
      </c>
      <c r="B16" s="279" t="s">
        <v>106</v>
      </c>
      <c r="C16" s="279"/>
      <c r="D16" s="279"/>
      <c r="E16" s="279"/>
      <c r="F16" s="104" t="s">
        <v>134</v>
      </c>
      <c r="G16" s="120" t="s">
        <v>108</v>
      </c>
      <c r="H16" s="120" t="s">
        <v>109</v>
      </c>
      <c r="I16" s="120" t="s">
        <v>110</v>
      </c>
    </row>
    <row r="17" spans="1:9" ht="50.25" customHeight="1">
      <c r="A17" s="226" t="s">
        <v>81</v>
      </c>
      <c r="B17" s="227" t="s">
        <v>17</v>
      </c>
      <c r="C17" s="227" t="s">
        <v>74</v>
      </c>
      <c r="D17" s="227"/>
      <c r="E17" s="228">
        <v>87433.69</v>
      </c>
      <c r="F17" s="224"/>
      <c r="G17" s="225"/>
      <c r="H17" s="225"/>
      <c r="I17" s="225"/>
    </row>
    <row r="18" spans="1:9" ht="40.5" customHeight="1">
      <c r="A18" s="67" t="s">
        <v>79</v>
      </c>
      <c r="B18" s="68" t="s">
        <v>13</v>
      </c>
      <c r="C18" s="105" t="s">
        <v>112</v>
      </c>
      <c r="D18" s="106"/>
      <c r="E18" s="109">
        <f>Total!G16</f>
        <v>23938.139999999985</v>
      </c>
      <c r="F18" s="109">
        <v>0</v>
      </c>
      <c r="G18" s="109">
        <f t="shared" ref="G18:G22" si="2">E18+F18</f>
        <v>23938.139999999985</v>
      </c>
      <c r="H18" s="109">
        <f>G18*G$24</f>
        <v>-17155.257292113954</v>
      </c>
      <c r="I18" s="110">
        <f t="shared" ref="I18:I19" si="3">G18+H18</f>
        <v>6782.8827078860304</v>
      </c>
    </row>
    <row r="19" spans="1:9" ht="36" customHeight="1">
      <c r="A19" s="67" t="s">
        <v>75</v>
      </c>
      <c r="B19" s="68" t="s">
        <v>10</v>
      </c>
      <c r="C19" s="105" t="s">
        <v>74</v>
      </c>
      <c r="D19" s="106"/>
      <c r="E19" s="109">
        <f>Total!G13</f>
        <v>78536.149999999994</v>
      </c>
      <c r="F19" s="109">
        <v>0</v>
      </c>
      <c r="G19" s="109">
        <f t="shared" si="2"/>
        <v>78536.149999999994</v>
      </c>
      <c r="H19" s="109">
        <f>G19*G$24</f>
        <v>-56282.896665407432</v>
      </c>
      <c r="I19" s="110">
        <f t="shared" si="3"/>
        <v>22253.253334592562</v>
      </c>
    </row>
    <row r="20" spans="1:9" ht="30.6" customHeight="1">
      <c r="A20" s="67" t="s">
        <v>77</v>
      </c>
      <c r="B20" s="71" t="s">
        <v>14</v>
      </c>
      <c r="C20" s="105" t="s">
        <v>74</v>
      </c>
      <c r="D20" s="121"/>
      <c r="E20" s="107">
        <f>Total!G17</f>
        <v>74420.62</v>
      </c>
      <c r="F20" s="109">
        <v>0</v>
      </c>
      <c r="G20" s="109">
        <f t="shared" si="2"/>
        <v>74420.62</v>
      </c>
      <c r="H20" s="109">
        <f>G20*G$24</f>
        <v>-53333.503937174835</v>
      </c>
      <c r="I20" s="110">
        <f>G20+H20</f>
        <v>21087.11606282516</v>
      </c>
    </row>
    <row r="21" spans="1:9" ht="30.6" customHeight="1">
      <c r="A21" s="67" t="s">
        <v>76</v>
      </c>
      <c r="B21" s="68" t="s">
        <v>11</v>
      </c>
      <c r="C21" s="105" t="s">
        <v>112</v>
      </c>
      <c r="D21" s="106"/>
      <c r="E21" s="107">
        <f>Total!G14</f>
        <v>7096.0700000000006</v>
      </c>
      <c r="F21" s="109">
        <v>0</v>
      </c>
      <c r="G21" s="109">
        <f t="shared" si="2"/>
        <v>7096.0700000000006</v>
      </c>
      <c r="H21" s="109">
        <f>G21*G$24</f>
        <v>-5085.3953821329133</v>
      </c>
      <c r="I21" s="110">
        <f>G21+H21</f>
        <v>2010.6746178670874</v>
      </c>
    </row>
    <row r="22" spans="1:9" ht="30.6" customHeight="1">
      <c r="A22" s="67" t="s">
        <v>80</v>
      </c>
      <c r="B22" s="68" t="s">
        <v>19</v>
      </c>
      <c r="C22" s="105" t="s">
        <v>111</v>
      </c>
      <c r="D22" s="106"/>
      <c r="E22" s="107">
        <f>Total!G12</f>
        <v>42797.130000000005</v>
      </c>
      <c r="F22" s="109">
        <v>0</v>
      </c>
      <c r="G22" s="109">
        <f t="shared" si="2"/>
        <v>42797.130000000005</v>
      </c>
      <c r="H22" s="109">
        <f>G22*G$24</f>
        <v>-30670.544015284791</v>
      </c>
      <c r="I22" s="110">
        <f>G22+H22</f>
        <v>12126.585984715213</v>
      </c>
    </row>
    <row r="23" spans="1:9" ht="30.6" customHeight="1">
      <c r="A23" s="18"/>
      <c r="B23" s="111" t="s">
        <v>7</v>
      </c>
      <c r="C23" s="112"/>
      <c r="D23" s="113"/>
      <c r="E23" s="114">
        <f>SUM(E19:E22)</f>
        <v>202849.97</v>
      </c>
      <c r="F23" s="125">
        <f>SUM(F20:F20)</f>
        <v>0</v>
      </c>
      <c r="G23" s="125">
        <f>SUM(G19:G22)</f>
        <v>202849.97</v>
      </c>
      <c r="H23" s="125">
        <f>SUM(H19:H22)</f>
        <v>-145372.33999999997</v>
      </c>
      <c r="I23" s="125">
        <f>SUM(I20:I22)</f>
        <v>35224.376665407457</v>
      </c>
    </row>
    <row r="24" spans="1:9" ht="15.75" customHeight="1">
      <c r="B24" s="115"/>
      <c r="C24" s="116"/>
      <c r="D24" s="117"/>
      <c r="E24" s="118"/>
      <c r="G24" s="2">
        <f>G14/G23</f>
        <v>-0.71664955139012332</v>
      </c>
    </row>
    <row r="25" spans="1:9" ht="15.75" customHeight="1">
      <c r="B25" s="115"/>
      <c r="C25" s="116"/>
      <c r="D25" s="117"/>
      <c r="E25" s="118"/>
    </row>
    <row r="26" spans="1:9" ht="48.2" customHeight="1">
      <c r="A26" s="103" t="s">
        <v>93</v>
      </c>
      <c r="B26" s="279" t="s">
        <v>113</v>
      </c>
      <c r="C26" s="279"/>
      <c r="D26" s="279"/>
      <c r="E26" s="279"/>
      <c r="F26" s="104" t="s">
        <v>107</v>
      </c>
      <c r="G26" s="104" t="s">
        <v>135</v>
      </c>
      <c r="H26" s="104" t="s">
        <v>109</v>
      </c>
      <c r="I26" s="104" t="s">
        <v>110</v>
      </c>
    </row>
    <row r="27" spans="1:9" ht="28.9" customHeight="1">
      <c r="A27" s="67" t="s">
        <v>82</v>
      </c>
      <c r="B27" s="71" t="s">
        <v>15</v>
      </c>
      <c r="C27" s="126" t="s">
        <v>83</v>
      </c>
      <c r="D27" s="121"/>
      <c r="E27" s="109">
        <f>Total!G27</f>
        <v>136129.30000000002</v>
      </c>
      <c r="F27" s="127">
        <v>0</v>
      </c>
      <c r="G27" s="109">
        <f t="shared" ref="G27:G33" si="4">E27+F27</f>
        <v>136129.30000000002</v>
      </c>
      <c r="H27" s="128"/>
      <c r="I27" s="110">
        <v>0</v>
      </c>
    </row>
    <row r="28" spans="1:9" ht="28.9" customHeight="1">
      <c r="A28" s="67" t="s">
        <v>85</v>
      </c>
      <c r="B28" s="71" t="s">
        <v>18</v>
      </c>
      <c r="C28" s="126" t="s">
        <v>83</v>
      </c>
      <c r="D28" s="121"/>
      <c r="E28" s="109">
        <f>Total!G28</f>
        <v>-110375.25</v>
      </c>
      <c r="F28" s="127">
        <v>0</v>
      </c>
      <c r="G28" s="109">
        <f t="shared" si="4"/>
        <v>-110375.25</v>
      </c>
      <c r="H28" s="128"/>
      <c r="I28" s="110">
        <v>0</v>
      </c>
    </row>
    <row r="29" spans="1:9" ht="28.9" customHeight="1">
      <c r="A29" s="67" t="s">
        <v>84</v>
      </c>
      <c r="B29" s="71" t="s">
        <v>9</v>
      </c>
      <c r="C29" s="126" t="s">
        <v>83</v>
      </c>
      <c r="D29" s="121"/>
      <c r="E29" s="109">
        <f>Total!G29</f>
        <v>68939.5</v>
      </c>
      <c r="F29" s="127">
        <v>0</v>
      </c>
      <c r="G29" s="109">
        <f t="shared" si="4"/>
        <v>68939.5</v>
      </c>
      <c r="H29" s="128"/>
      <c r="I29" s="110">
        <v>0</v>
      </c>
    </row>
    <row r="30" spans="1:9" ht="28.9" customHeight="1">
      <c r="A30" s="67" t="s">
        <v>86</v>
      </c>
      <c r="B30" s="71" t="s">
        <v>20</v>
      </c>
      <c r="C30" s="126" t="s">
        <v>83</v>
      </c>
      <c r="D30" s="121"/>
      <c r="E30" s="109">
        <f>Total!G30</f>
        <v>22379.279999999984</v>
      </c>
      <c r="F30" s="127">
        <v>0</v>
      </c>
      <c r="G30" s="109">
        <f t="shared" si="4"/>
        <v>22379.279999999984</v>
      </c>
      <c r="H30" s="128"/>
      <c r="I30" s="110">
        <v>0</v>
      </c>
    </row>
    <row r="31" spans="1:9" ht="28.9" customHeight="1">
      <c r="A31" s="67" t="s">
        <v>87</v>
      </c>
      <c r="B31" s="71" t="s">
        <v>21</v>
      </c>
      <c r="C31" s="126" t="s">
        <v>105</v>
      </c>
      <c r="D31" s="121"/>
      <c r="E31" s="109">
        <f>Total!G31</f>
        <v>-215838.91999999995</v>
      </c>
      <c r="F31" s="127">
        <v>0</v>
      </c>
      <c r="G31" s="109">
        <f t="shared" si="4"/>
        <v>-215838.91999999995</v>
      </c>
      <c r="H31" s="128"/>
      <c r="I31" s="110">
        <v>0</v>
      </c>
    </row>
    <row r="32" spans="1:9" ht="28.9" customHeight="1">
      <c r="A32" s="67" t="s">
        <v>88</v>
      </c>
      <c r="B32" s="71" t="s">
        <v>23</v>
      </c>
      <c r="C32" s="126" t="s">
        <v>105</v>
      </c>
      <c r="D32" s="121"/>
      <c r="E32" s="109">
        <f>Total!G32</f>
        <v>-5729.34</v>
      </c>
      <c r="F32" s="127">
        <v>0</v>
      </c>
      <c r="G32" s="109">
        <f t="shared" si="4"/>
        <v>-5729.34</v>
      </c>
      <c r="H32" s="128"/>
      <c r="I32" s="110">
        <v>0</v>
      </c>
    </row>
    <row r="33" spans="1:9" ht="28.9" customHeight="1">
      <c r="A33" s="70" t="s">
        <v>89</v>
      </c>
      <c r="B33" s="71" t="s">
        <v>22</v>
      </c>
      <c r="C33" s="126" t="s">
        <v>105</v>
      </c>
      <c r="D33" s="121"/>
      <c r="E33" s="109">
        <f>Total!G33</f>
        <v>34499.78</v>
      </c>
      <c r="F33" s="127">
        <v>0</v>
      </c>
      <c r="G33" s="109">
        <f t="shared" si="4"/>
        <v>34499.78</v>
      </c>
      <c r="H33" s="128"/>
      <c r="I33" s="110">
        <v>0</v>
      </c>
    </row>
    <row r="34" spans="1:9" ht="20.45" customHeight="1">
      <c r="A34" s="9"/>
      <c r="B34" s="129" t="s">
        <v>7</v>
      </c>
      <c r="C34" s="130"/>
      <c r="D34" s="131"/>
      <c r="E34" s="132">
        <f>SUM(E27:E33)</f>
        <v>-69995.649999999951</v>
      </c>
      <c r="F34" s="133">
        <f>SUM(F27:F33)</f>
        <v>0</v>
      </c>
      <c r="G34" s="134">
        <f>SUM(G27:G33)</f>
        <v>-69995.649999999951</v>
      </c>
      <c r="H34" s="133">
        <f>SUM(H27:H33)</f>
        <v>0</v>
      </c>
      <c r="I34" s="133">
        <f>SUM(I27:I33)</f>
        <v>0</v>
      </c>
    </row>
    <row r="35" spans="1:9" ht="12.6" customHeight="1">
      <c r="B35"/>
      <c r="C35"/>
      <c r="D35"/>
      <c r="E35"/>
      <c r="G35" s="13"/>
    </row>
    <row r="36" spans="1:9" ht="14.65" hidden="1" customHeight="1">
      <c r="B36" s="135"/>
      <c r="C36"/>
      <c r="D36"/>
      <c r="E36" s="136"/>
      <c r="F36" s="137"/>
      <c r="G36" s="137">
        <f>G14/G34</f>
        <v>2.0768767773425929</v>
      </c>
      <c r="H36" s="138">
        <f>H14-H34</f>
        <v>145372.33999999997</v>
      </c>
    </row>
    <row r="37" spans="1:9" ht="14.65" customHeight="1">
      <c r="E37" s="139"/>
      <c r="F37"/>
      <c r="G37" s="30"/>
      <c r="H37" s="140"/>
      <c r="I37" s="30"/>
    </row>
    <row r="38" spans="1:9" ht="22.35" customHeight="1">
      <c r="E38" s="275" t="s">
        <v>114</v>
      </c>
      <c r="F38" s="275"/>
      <c r="G38" s="275"/>
      <c r="H38" s="141">
        <v>0</v>
      </c>
    </row>
    <row r="39" spans="1:9" ht="26.1" customHeight="1">
      <c r="E39" s="275" t="s">
        <v>115</v>
      </c>
      <c r="F39" s="275"/>
      <c r="G39" s="275"/>
      <c r="H39" s="142">
        <f>H14</f>
        <v>145372.33999999997</v>
      </c>
    </row>
  </sheetData>
  <mergeCells count="6">
    <mergeCell ref="E39:G39"/>
    <mergeCell ref="B7:I7"/>
    <mergeCell ref="B9:E9"/>
    <mergeCell ref="B16:E16"/>
    <mergeCell ref="B26:E26"/>
    <mergeCell ref="E38:G38"/>
  </mergeCells>
  <pageMargins left="0.19645669291338602" right="0.19645669291338602" top="0.57086614173228289" bottom="0.56614173228346509" header="0.27559055118110198" footer="0.19645669291338602"/>
  <pageSetup paperSize="0" scale="73" fitToWidth="0" fitToHeight="0" pageOrder="overThenDown" orientation="portrait" horizontalDpi="0" verticalDpi="0" copies="0"/>
  <headerFooter alignWithMargins="0"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workbookViewId="0"/>
  </sheetViews>
  <sheetFormatPr defaultRowHeight="12.75" customHeight="1"/>
  <cols>
    <col min="1" max="1" width="2" style="2" customWidth="1"/>
    <col min="2" max="2" width="20.7109375" style="2" customWidth="1"/>
    <col min="3" max="3" width="11.28515625" style="75" customWidth="1"/>
    <col min="4" max="4" width="0.7109375" style="2" customWidth="1"/>
    <col min="5" max="9" width="22.140625" style="2" customWidth="1"/>
    <col min="10" max="10" width="0.7109375" style="2" customWidth="1"/>
    <col min="11" max="11" width="40" style="2" customWidth="1"/>
    <col min="12" max="12" width="0.7109375" style="2" customWidth="1"/>
    <col min="13" max="13" width="12.140625" style="2" customWidth="1"/>
    <col min="14" max="14" width="9.42578125" style="2" customWidth="1"/>
    <col min="15" max="257" width="9.140625" style="2" customWidth="1"/>
    <col min="258" max="258" width="9.140625" customWidth="1"/>
  </cols>
  <sheetData>
    <row r="1" spans="1:12" ht="9" customHeight="1">
      <c r="A1" s="1" t="s">
        <v>0</v>
      </c>
    </row>
    <row r="2" spans="1:12" ht="9" customHeight="1">
      <c r="A2" s="1" t="s">
        <v>1</v>
      </c>
    </row>
    <row r="3" spans="1:12" ht="15.6" customHeight="1">
      <c r="A3" s="4" t="s">
        <v>2</v>
      </c>
    </row>
    <row r="4" spans="1:12" ht="133.5" customHeight="1">
      <c r="B4" s="263" t="s">
        <v>116</v>
      </c>
      <c r="C4" s="263"/>
      <c r="D4" s="263"/>
      <c r="E4" s="263"/>
      <c r="F4" s="263"/>
      <c r="G4" s="263"/>
      <c r="H4" s="263"/>
      <c r="I4" s="263"/>
      <c r="J4" s="102"/>
      <c r="K4" s="102"/>
      <c r="L4" s="102"/>
    </row>
    <row r="6" spans="1:12" ht="47.25" customHeight="1">
      <c r="B6" s="279" t="s">
        <v>106</v>
      </c>
      <c r="C6" s="279"/>
      <c r="D6" s="279"/>
      <c r="E6" s="279"/>
      <c r="F6" s="104" t="s">
        <v>117</v>
      </c>
      <c r="G6" s="104" t="s">
        <v>118</v>
      </c>
      <c r="H6" s="104" t="s">
        <v>119</v>
      </c>
      <c r="I6" s="104" t="s">
        <v>110</v>
      </c>
    </row>
    <row r="7" spans="1:12" ht="15" customHeight="1">
      <c r="B7" s="60" t="s">
        <v>27</v>
      </c>
      <c r="C7" s="105" t="s">
        <v>74</v>
      </c>
      <c r="D7" s="143"/>
      <c r="E7" s="144">
        <v>328438.93</v>
      </c>
      <c r="F7" s="145">
        <v>0</v>
      </c>
      <c r="G7" s="145">
        <f>E7-F7</f>
        <v>328438.93</v>
      </c>
      <c r="H7" s="145">
        <f>G7</f>
        <v>328438.93</v>
      </c>
      <c r="I7" s="145">
        <v>0</v>
      </c>
    </row>
    <row r="8" spans="1:12" ht="15" customHeight="1">
      <c r="B8" s="146" t="s">
        <v>28</v>
      </c>
      <c r="C8" s="147" t="s">
        <v>74</v>
      </c>
      <c r="D8" s="148"/>
      <c r="E8" s="149">
        <v>322710.53000000003</v>
      </c>
      <c r="F8" s="150">
        <v>3432.82759452971</v>
      </c>
      <c r="G8" s="150">
        <f>E8-F8</f>
        <v>319277.70240547031</v>
      </c>
      <c r="H8" s="150">
        <f>G8</f>
        <v>319277.70240547031</v>
      </c>
      <c r="I8" s="150">
        <v>0</v>
      </c>
      <c r="K8" s="29"/>
    </row>
    <row r="9" spans="1:12" ht="15" customHeight="1">
      <c r="B9" s="60" t="s">
        <v>36</v>
      </c>
      <c r="C9" s="105" t="s">
        <v>74</v>
      </c>
      <c r="D9" s="143"/>
      <c r="E9" s="149">
        <v>146140.57999999999</v>
      </c>
      <c r="F9" s="110">
        <v>0</v>
      </c>
      <c r="G9" s="110">
        <f>E9-F9</f>
        <v>146140.57999999999</v>
      </c>
      <c r="H9" s="110">
        <f>G9</f>
        <v>146140.57999999999</v>
      </c>
      <c r="I9" s="110">
        <v>0</v>
      </c>
    </row>
    <row r="10" spans="1:12" ht="15" customHeight="1">
      <c r="B10" s="60" t="s">
        <v>38</v>
      </c>
      <c r="C10" s="105" t="s">
        <v>74</v>
      </c>
      <c r="D10" s="143"/>
      <c r="E10" s="144">
        <v>85414.720000000205</v>
      </c>
      <c r="F10" s="151">
        <v>0</v>
      </c>
      <c r="G10" s="151">
        <f>E10-F10</f>
        <v>85414.720000000205</v>
      </c>
      <c r="H10" s="151">
        <f>G10</f>
        <v>85414.720000000205</v>
      </c>
      <c r="I10" s="151">
        <v>0</v>
      </c>
    </row>
    <row r="11" spans="1:12" ht="15.75" customHeight="1">
      <c r="B11" s="129" t="s">
        <v>7</v>
      </c>
      <c r="C11" s="130"/>
      <c r="D11" s="113"/>
      <c r="E11" s="152">
        <f>SUM(E7:E10)</f>
        <v>882704.76000000013</v>
      </c>
      <c r="F11" s="153">
        <v>3432.82759452971</v>
      </c>
      <c r="G11" s="153">
        <f>SUM(G7:G10)</f>
        <v>879271.93240547052</v>
      </c>
      <c r="H11" s="153">
        <f>SUM(H7:H10)</f>
        <v>879271.93240547052</v>
      </c>
      <c r="I11" s="153">
        <v>0</v>
      </c>
    </row>
    <row r="12" spans="1:12" ht="15.75" customHeight="1">
      <c r="B12" s="115"/>
      <c r="C12" s="116"/>
      <c r="D12" s="117"/>
      <c r="E12" s="118"/>
    </row>
    <row r="13" spans="1:12" ht="47.25" customHeight="1">
      <c r="B13" s="279" t="s">
        <v>113</v>
      </c>
      <c r="C13" s="279"/>
      <c r="D13" s="279"/>
      <c r="E13" s="279"/>
      <c r="F13" s="104" t="s">
        <v>117</v>
      </c>
      <c r="G13" s="104" t="s">
        <v>120</v>
      </c>
      <c r="H13" s="104" t="s">
        <v>109</v>
      </c>
      <c r="I13" s="104" t="s">
        <v>110</v>
      </c>
    </row>
    <row r="14" spans="1:12" ht="15" customHeight="1">
      <c r="B14" s="60" t="s">
        <v>26</v>
      </c>
      <c r="C14" s="105" t="s">
        <v>74</v>
      </c>
      <c r="D14" s="143"/>
      <c r="E14" s="128">
        <v>-536972.87</v>
      </c>
      <c r="F14" s="145">
        <v>0</v>
      </c>
      <c r="G14" s="145">
        <f t="shared" ref="G14:G22" si="0">E14+F14</f>
        <v>-536972.87</v>
      </c>
      <c r="H14" s="145">
        <v>-116416.819582739</v>
      </c>
      <c r="I14" s="145">
        <v>-420556.05041726102</v>
      </c>
    </row>
    <row r="15" spans="1:12" ht="15" customHeight="1">
      <c r="B15" s="154" t="s">
        <v>35</v>
      </c>
      <c r="C15" s="147" t="s">
        <v>74</v>
      </c>
      <c r="D15" s="143"/>
      <c r="E15" s="150">
        <v>-508574.61000000098</v>
      </c>
      <c r="F15" s="150">
        <v>-511110.65982364898</v>
      </c>
      <c r="G15" s="145">
        <f t="shared" si="0"/>
        <v>-1019685.2698236499</v>
      </c>
      <c r="H15" s="150">
        <v>-221069.85793944501</v>
      </c>
      <c r="I15" s="150">
        <v>-798615.411884206</v>
      </c>
    </row>
    <row r="16" spans="1:12" ht="15" customHeight="1">
      <c r="B16" s="60" t="s">
        <v>31</v>
      </c>
      <c r="C16" s="105" t="s">
        <v>74</v>
      </c>
      <c r="D16" s="143"/>
      <c r="E16" s="128">
        <v>-22161.4899999999</v>
      </c>
      <c r="F16" s="110">
        <v>0</v>
      </c>
      <c r="G16" s="145">
        <f t="shared" si="0"/>
        <v>-22161.4899999999</v>
      </c>
      <c r="H16" s="110">
        <v>-4804.6564866762501</v>
      </c>
      <c r="I16" s="110">
        <v>-17356.833513323701</v>
      </c>
    </row>
    <row r="17" spans="2:11" ht="15" customHeight="1">
      <c r="B17" s="60" t="s">
        <v>37</v>
      </c>
      <c r="C17" s="105" t="s">
        <v>74</v>
      </c>
      <c r="D17" s="143"/>
      <c r="E17" s="128">
        <v>-99452.7699999998</v>
      </c>
      <c r="F17" s="128">
        <v>-34172.861975594897</v>
      </c>
      <c r="G17" s="145">
        <f t="shared" si="0"/>
        <v>-133625.6319755947</v>
      </c>
      <c r="H17" s="128">
        <v>-28970.311087285001</v>
      </c>
      <c r="I17" s="128">
        <v>-104655.32088831</v>
      </c>
      <c r="K17" s="29"/>
    </row>
    <row r="18" spans="2:11" ht="15" customHeight="1">
      <c r="B18" s="60" t="s">
        <v>39</v>
      </c>
      <c r="C18" s="126" t="s">
        <v>83</v>
      </c>
      <c r="D18" s="143"/>
      <c r="E18" s="128">
        <v>-479870.41999999899</v>
      </c>
      <c r="F18" s="151">
        <v>-180484.14790452199</v>
      </c>
      <c r="G18" s="145">
        <f t="shared" si="0"/>
        <v>-660354.56790452101</v>
      </c>
      <c r="H18" s="151">
        <v>-143166.22475243101</v>
      </c>
      <c r="I18" s="151">
        <v>-517188.34315208998</v>
      </c>
    </row>
    <row r="19" spans="2:11" ht="15" customHeight="1">
      <c r="B19" s="60" t="s">
        <v>29</v>
      </c>
      <c r="C19" s="105" t="s">
        <v>74</v>
      </c>
      <c r="D19" s="143"/>
      <c r="E19" s="144">
        <v>29115.030000000199</v>
      </c>
      <c r="F19" s="128">
        <v>-194455.42234444999</v>
      </c>
      <c r="G19" s="145">
        <f t="shared" si="0"/>
        <v>-165340.39234444979</v>
      </c>
      <c r="H19" s="128">
        <v>-35846.136184315998</v>
      </c>
      <c r="I19" s="128">
        <v>-129494.256160134</v>
      </c>
    </row>
    <row r="20" spans="2:11" ht="15" customHeight="1">
      <c r="B20" s="68" t="s">
        <v>40</v>
      </c>
      <c r="C20" s="126" t="s">
        <v>83</v>
      </c>
      <c r="D20" s="148"/>
      <c r="E20" s="155">
        <v>-13669.6899999999</v>
      </c>
      <c r="F20" s="128">
        <v>0</v>
      </c>
      <c r="G20" s="145">
        <f t="shared" si="0"/>
        <v>-13669.6899999999</v>
      </c>
      <c r="H20" s="128">
        <v>-2963.6168294349</v>
      </c>
      <c r="I20" s="128">
        <v>-10706.073170565</v>
      </c>
      <c r="K20" s="45"/>
    </row>
    <row r="21" spans="2:11" ht="15" customHeight="1">
      <c r="B21" s="156" t="s">
        <v>41</v>
      </c>
      <c r="C21" s="157" t="s">
        <v>83</v>
      </c>
      <c r="D21" s="148"/>
      <c r="E21" s="158">
        <v>-177979.9</v>
      </c>
      <c r="F21" s="151">
        <v>-29208.067255993701</v>
      </c>
      <c r="G21" s="145">
        <f t="shared" si="0"/>
        <v>-207187.96725599369</v>
      </c>
      <c r="H21" s="151">
        <v>-44918.7762572723</v>
      </c>
      <c r="I21" s="151">
        <v>-162269.19099872099</v>
      </c>
      <c r="K21" s="45"/>
    </row>
    <row r="22" spans="2:11" ht="15" customHeight="1">
      <c r="B22" s="159" t="s">
        <v>121</v>
      </c>
      <c r="C22" s="157" t="s">
        <v>105</v>
      </c>
      <c r="D22" s="143"/>
      <c r="E22" s="160">
        <v>-979349.34</v>
      </c>
      <c r="F22" s="160">
        <v>-317296.75676793302</v>
      </c>
      <c r="G22" s="145">
        <f t="shared" si="0"/>
        <v>-1296646.0967679331</v>
      </c>
      <c r="H22" s="160">
        <v>-281115.53328587097</v>
      </c>
      <c r="I22" s="160">
        <v>-1015530.56348206</v>
      </c>
      <c r="K22" s="45"/>
    </row>
    <row r="23" spans="2:11" ht="15.75" customHeight="1">
      <c r="B23" s="129" t="s">
        <v>7</v>
      </c>
      <c r="C23" s="130"/>
      <c r="D23" s="131"/>
      <c r="E23" s="161">
        <f>SUM(E14:E22)</f>
        <v>-2788916.0599999991</v>
      </c>
      <c r="F23" s="133">
        <f>SUM(F14:F22)</f>
        <v>-1266727.9160721428</v>
      </c>
      <c r="G23" s="133">
        <f>SUM(G14:G22)</f>
        <v>-4055643.9760721424</v>
      </c>
      <c r="H23" s="133">
        <f>SUM(H14:H22)</f>
        <v>-879271.9324054704</v>
      </c>
      <c r="I23" s="133">
        <f>SUM(I14:I22)</f>
        <v>-3176372.043666671</v>
      </c>
    </row>
    <row r="24" spans="2:11" ht="7.5" customHeight="1">
      <c r="B24"/>
      <c r="C24"/>
      <c r="D24"/>
      <c r="E24"/>
    </row>
    <row r="25" spans="2:11" ht="12.75" customHeight="1">
      <c r="B25" s="135"/>
      <c r="C25"/>
      <c r="D25"/>
      <c r="E25"/>
    </row>
    <row r="26" spans="2:11" ht="12.75" customHeight="1">
      <c r="E26" s="45"/>
      <c r="F26" s="30"/>
      <c r="G26" s="30"/>
      <c r="H26" s="30"/>
      <c r="I26" s="30"/>
    </row>
    <row r="27" spans="2:11" ht="12.75" customHeight="1">
      <c r="E27" s="30"/>
      <c r="H27" s="30"/>
    </row>
    <row r="28" spans="2:11" ht="12.75" customHeight="1">
      <c r="E28" s="30"/>
    </row>
  </sheetData>
  <mergeCells count="3">
    <mergeCell ref="B4:I4"/>
    <mergeCell ref="B6:E6"/>
    <mergeCell ref="B13:E13"/>
  </mergeCells>
  <pageMargins left="0.19645669291338602" right="0.19645669291338602" top="0.57086614173228289" bottom="0.56614173228346509" header="0.27559055118110198" footer="0.19645669291338602"/>
  <pageSetup paperSize="0" scale="73" fitToWidth="0" fitToHeight="0" pageOrder="overThenDown" orientation="portrait" horizontalDpi="0" verticalDpi="0" copies="0"/>
  <headerFooter alignWithMargins="0">
    <oddFooter>&amp;C&amp;6&amp;P 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4944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19</vt:i4>
      </vt:variant>
    </vt:vector>
  </HeadingPairs>
  <TitlesOfParts>
    <vt:vector size="29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Cirurgias_de_Neuro!Excel_BuiltIn_Print_Area</vt:lpstr>
      <vt:lpstr>Deliberação!Excel_BuiltIn_Print_Area</vt:lpstr>
      <vt:lpstr>Deliberação_PPI!Excel_BuiltIn_Print_Area</vt:lpstr>
      <vt:lpstr>Produção_tabwin!Excel_BuiltIn_Print_Area</vt:lpstr>
      <vt:lpstr>Total!Excel_BuiltIn_Print_Area</vt:lpstr>
      <vt:lpstr>Valores_excedente!Excel_BuiltIn_Print_Area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Regina Delziovo</dc:creator>
  <cp:lastModifiedBy>Norivaldo de Freitas Sobrinho</cp:lastModifiedBy>
  <cp:revision>124</cp:revision>
  <cp:lastPrinted>2023-06-20T11:55:54Z</cp:lastPrinted>
  <dcterms:created xsi:type="dcterms:W3CDTF">2022-06-21T15:30:27Z</dcterms:created>
  <dcterms:modified xsi:type="dcterms:W3CDTF">2024-03-19T16:52:59Z</dcterms:modified>
</cp:coreProperties>
</file>