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Servidores GMAPS\Funcionária Helma\Câmara Técnica 26-04\"/>
    </mc:Choice>
  </mc:AlternateContent>
  <xr:revisionPtr revIDLastSave="0" documentId="13_ncr:1_{E7C733D2-5DC2-4B5B-8989-E2AB040899BB}" xr6:coauthVersionLast="47" xr6:coauthVersionMax="47" xr10:uidLastSave="{00000000-0000-0000-0000-000000000000}"/>
  <bookViews>
    <workbookView xWindow="-20610" yWindow="465" windowWidth="20730" windowHeight="11040" activeTab="4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r:id="rId8"/>
    <sheet name="Planilha1" sheetId="11" r:id="rId9"/>
    <sheet name="Deliberação_PPI" sheetId="9" state="hidden" r:id="rId10"/>
    <sheet name="PHC" sheetId="10" state="hidden" r:id="rId11"/>
  </sheets>
  <definedNames>
    <definedName name="_xlnm.Print_Area" localSheetId="2">Cirurgias_de_Neuro!$A$1:$M$42</definedName>
    <definedName name="_xlnm.Print_Area" localSheetId="7">Deliberação!$B$1:$I$36</definedName>
    <definedName name="_xlnm.Print_Area" localSheetId="9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2">Cirurgias_de_Neuro!$A$1:$M$42</definedName>
    <definedName name="Excel_BuiltIn_Print_Area" localSheetId="7">Deliberação!$A$1:$I$34</definedName>
    <definedName name="Excel_BuiltIn_Print_Area" localSheetId="9">Deliberação_PPI!$A$1:$I$27</definedName>
    <definedName name="Excel_BuiltIn_Print_Area" localSheetId="1">Produção_tabwin!$B$7:$B$45</definedName>
    <definedName name="Excel_BuiltIn_Print_Area" localSheetId="4">Total!$A$1:$D$44</definedName>
    <definedName name="Excel_BuiltIn_Print_Area" localSheetId="6">Valores_excedente!$A$1:$I$37</definedName>
    <definedName name="Excel_BuiltIn_Print_Titles" localSheetId="2">Cirurgias_de_Neuro!$A$1:$AMJ$8</definedName>
    <definedName name="Excel_BuiltIn_Print_Titles" localSheetId="7">Deliberação!$A$1:$AMJ$7</definedName>
    <definedName name="Excel_BuiltIn_Print_Titles" localSheetId="9">Deliberação_PPI!$A$1:$AMJ$4</definedName>
    <definedName name="Excel_BuiltIn_Print_Titles" localSheetId="1">Produção_tabwin!$A$1:$AMN$4</definedName>
    <definedName name="Excel_BuiltIn_Print_Titles" localSheetId="0">Teto!$A$1:$AMJ$5</definedName>
    <definedName name="Excel_BuiltIn_Print_Titles" localSheetId="4">Total!$A$1:$AMJ$7</definedName>
    <definedName name="Excel_BuiltIn_Print_Titles" localSheetId="6">Valores_excedente!$A$1:$AMJ$4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5" l="1"/>
  <c r="M29" i="5"/>
  <c r="M30" i="5"/>
  <c r="M32" i="5"/>
  <c r="M33" i="5"/>
  <c r="M27" i="5"/>
  <c r="K28" i="5"/>
  <c r="K27" i="5"/>
  <c r="I33" i="5"/>
  <c r="K33" i="5" s="1"/>
  <c r="I32" i="5"/>
  <c r="K32" i="5" s="1"/>
  <c r="I31" i="5"/>
  <c r="I30" i="5"/>
  <c r="K30" i="5" s="1"/>
  <c r="I29" i="5"/>
  <c r="I28" i="5"/>
  <c r="I27" i="5"/>
  <c r="K29" i="5"/>
  <c r="G13" i="8"/>
  <c r="I13" i="8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O27" i="3"/>
  <c r="Q27" i="3"/>
  <c r="K12" i="5"/>
  <c r="K14" i="5"/>
  <c r="K17" i="5"/>
  <c r="D15" i="5"/>
  <c r="S15" i="3"/>
  <c r="S16" i="3"/>
  <c r="S17" i="3"/>
  <c r="S20" i="3"/>
  <c r="O26" i="3"/>
  <c r="S26" i="3" s="1"/>
  <c r="O25" i="3"/>
  <c r="O24" i="3"/>
  <c r="O23" i="3"/>
  <c r="O22" i="3"/>
  <c r="S22" i="3" s="1"/>
  <c r="O21" i="3"/>
  <c r="S21" i="3" s="1"/>
  <c r="O20" i="3"/>
  <c r="I19" i="5"/>
  <c r="I18" i="5"/>
  <c r="I17" i="5"/>
  <c r="Q11" i="3"/>
  <c r="S11" i="3" s="1"/>
  <c r="S12" i="3"/>
  <c r="S13" i="3"/>
  <c r="S23" i="3"/>
  <c r="S24" i="3"/>
  <c r="I15" i="5"/>
  <c r="I13" i="5"/>
  <c r="I12" i="5"/>
  <c r="I11" i="5"/>
  <c r="I16" i="5"/>
  <c r="I14" i="5"/>
  <c r="M15" i="4"/>
  <c r="S18" i="3"/>
  <c r="S19" i="3"/>
  <c r="S14" i="3"/>
  <c r="M11" i="3"/>
  <c r="D89" i="2"/>
  <c r="C89" i="2"/>
  <c r="G68" i="2"/>
  <c r="F68" i="2"/>
  <c r="D68" i="2"/>
  <c r="C68" i="2"/>
  <c r="L89" i="2"/>
  <c r="J88" i="2"/>
  <c r="I88" i="2"/>
  <c r="J87" i="2"/>
  <c r="I87" i="2"/>
  <c r="J86" i="2"/>
  <c r="I86" i="2"/>
  <c r="J85" i="2"/>
  <c r="I85" i="2"/>
  <c r="M85" i="2" s="1"/>
  <c r="J84" i="2"/>
  <c r="I84" i="2"/>
  <c r="J83" i="2"/>
  <c r="I83" i="2"/>
  <c r="I82" i="2"/>
  <c r="J81" i="2"/>
  <c r="I81" i="2"/>
  <c r="J80" i="2"/>
  <c r="I80" i="2"/>
  <c r="M80" i="2" s="1"/>
  <c r="J79" i="2"/>
  <c r="I79" i="2"/>
  <c r="J78" i="2"/>
  <c r="I78" i="2"/>
  <c r="M78" i="2" s="1"/>
  <c r="J77" i="2"/>
  <c r="I77" i="2"/>
  <c r="M77" i="2" s="1"/>
  <c r="J76" i="2"/>
  <c r="I76" i="2"/>
  <c r="J75" i="2"/>
  <c r="I75" i="2"/>
  <c r="M75" i="2" s="1"/>
  <c r="J74" i="2"/>
  <c r="I74" i="2"/>
  <c r="J73" i="2"/>
  <c r="I73" i="2"/>
  <c r="L109" i="2"/>
  <c r="M17" i="4"/>
  <c r="M16" i="4"/>
  <c r="M14" i="4"/>
  <c r="M13" i="4"/>
  <c r="M12" i="4"/>
  <c r="M11" i="4"/>
  <c r="D94" i="2"/>
  <c r="J16" i="3" s="1"/>
  <c r="D95" i="2"/>
  <c r="J17" i="3" s="1"/>
  <c r="D96" i="2"/>
  <c r="J23" i="3" s="1"/>
  <c r="D97" i="2"/>
  <c r="J19" i="3" s="1"/>
  <c r="D98" i="2"/>
  <c r="J15" i="3" s="1"/>
  <c r="D99" i="2"/>
  <c r="J12" i="3" s="1"/>
  <c r="D100" i="2"/>
  <c r="J24" i="3" s="1"/>
  <c r="D101" i="2"/>
  <c r="J25" i="3" s="1"/>
  <c r="D102" i="2"/>
  <c r="J14" i="3" s="1"/>
  <c r="D103" i="2"/>
  <c r="J26" i="3" s="1"/>
  <c r="D104" i="2"/>
  <c r="J21" i="3" s="1"/>
  <c r="D105" i="2"/>
  <c r="J11" i="3" s="1"/>
  <c r="D106" i="2"/>
  <c r="J20" i="3" s="1"/>
  <c r="D107" i="2"/>
  <c r="J18" i="3" s="1"/>
  <c r="D108" i="2"/>
  <c r="J22" i="3" s="1"/>
  <c r="D93" i="2"/>
  <c r="J13" i="3" s="1"/>
  <c r="G94" i="2"/>
  <c r="O16" i="3" s="1"/>
  <c r="G95" i="2"/>
  <c r="O17" i="3" s="1"/>
  <c r="G96" i="2"/>
  <c r="G97" i="2"/>
  <c r="O19" i="3" s="1"/>
  <c r="G98" i="2"/>
  <c r="O15" i="3" s="1"/>
  <c r="G99" i="2"/>
  <c r="O12" i="3" s="1"/>
  <c r="G100" i="2"/>
  <c r="G101" i="2"/>
  <c r="G102" i="2"/>
  <c r="O14" i="3" s="1"/>
  <c r="G103" i="2"/>
  <c r="G104" i="2"/>
  <c r="G105" i="2"/>
  <c r="O11" i="3" s="1"/>
  <c r="G106" i="2"/>
  <c r="G107" i="2"/>
  <c r="O18" i="3" s="1"/>
  <c r="G108" i="2"/>
  <c r="O13" i="3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C94" i="2"/>
  <c r="C95" i="2"/>
  <c r="I95" i="2" s="1"/>
  <c r="C96" i="2"/>
  <c r="C97" i="2"/>
  <c r="I97" i="2" s="1"/>
  <c r="C98" i="2"/>
  <c r="I98" i="2" s="1"/>
  <c r="C99" i="2"/>
  <c r="I99" i="2" s="1"/>
  <c r="C100" i="2"/>
  <c r="C101" i="2"/>
  <c r="C102" i="2"/>
  <c r="C103" i="2"/>
  <c r="C104" i="2"/>
  <c r="C105" i="2"/>
  <c r="C106" i="2"/>
  <c r="C107" i="2"/>
  <c r="I107" i="2" s="1"/>
  <c r="C108" i="2"/>
  <c r="I108" i="2" s="1"/>
  <c r="C93" i="2"/>
  <c r="C48" i="2"/>
  <c r="C28" i="2"/>
  <c r="G89" i="2"/>
  <c r="F89" i="2"/>
  <c r="G48" i="2"/>
  <c r="F48" i="2"/>
  <c r="G28" i="2"/>
  <c r="F28" i="2"/>
  <c r="I34" i="5" l="1"/>
  <c r="I20" i="5"/>
  <c r="S25" i="3"/>
  <c r="S27" i="3"/>
  <c r="I93" i="2"/>
  <c r="M93" i="2" s="1"/>
  <c r="I101" i="2"/>
  <c r="I100" i="2"/>
  <c r="M100" i="2" s="1"/>
  <c r="M98" i="2"/>
  <c r="M96" i="2"/>
  <c r="I105" i="2"/>
  <c r="M105" i="2" s="1"/>
  <c r="M97" i="2"/>
  <c r="I106" i="2"/>
  <c r="M106" i="2" s="1"/>
  <c r="I104" i="2"/>
  <c r="M104" i="2" s="1"/>
  <c r="I96" i="2"/>
  <c r="M107" i="2"/>
  <c r="I103" i="2"/>
  <c r="M103" i="2" s="1"/>
  <c r="M108" i="2"/>
  <c r="M99" i="2"/>
  <c r="M101" i="2"/>
  <c r="I102" i="2"/>
  <c r="M102" i="2" s="1"/>
  <c r="I94" i="2"/>
  <c r="M94" i="2" s="1"/>
  <c r="M95" i="2"/>
  <c r="J93" i="2"/>
  <c r="J89" i="2"/>
  <c r="I89" i="2"/>
  <c r="J108" i="2"/>
  <c r="J101" i="2"/>
  <c r="J100" i="2"/>
  <c r="J107" i="2"/>
  <c r="J99" i="2"/>
  <c r="J106" i="2"/>
  <c r="J98" i="2"/>
  <c r="J105" i="2"/>
  <c r="J97" i="2"/>
  <c r="J104" i="2"/>
  <c r="J96" i="2"/>
  <c r="J103" i="2"/>
  <c r="J95" i="2"/>
  <c r="J102" i="2"/>
  <c r="J94" i="2"/>
  <c r="C109" i="2"/>
  <c r="F109" i="2"/>
  <c r="G109" i="2"/>
  <c r="D109" i="2"/>
  <c r="M18" i="4"/>
  <c r="D28" i="2"/>
  <c r="D12" i="5"/>
  <c r="E9" i="7" s="1"/>
  <c r="I17" i="4"/>
  <c r="I16" i="4"/>
  <c r="I15" i="4"/>
  <c r="E19" i="5" s="1"/>
  <c r="I14" i="4"/>
  <c r="I13" i="4"/>
  <c r="I12" i="4"/>
  <c r="E15" i="5" s="1"/>
  <c r="K15" i="5" s="1"/>
  <c r="M15" i="5" s="1"/>
  <c r="I11" i="4"/>
  <c r="E33" i="5"/>
  <c r="E32" i="5"/>
  <c r="E30" i="5"/>
  <c r="E28" i="5"/>
  <c r="E29" i="5"/>
  <c r="E27" i="5"/>
  <c r="E12" i="5"/>
  <c r="G9" i="7" s="1"/>
  <c r="E17" i="5"/>
  <c r="G14" i="7" s="1"/>
  <c r="I15" i="3"/>
  <c r="E14" i="5"/>
  <c r="E13" i="5"/>
  <c r="K17" i="10"/>
  <c r="J17" i="10"/>
  <c r="F17" i="10" s="1"/>
  <c r="I17" i="10"/>
  <c r="K16" i="10"/>
  <c r="J16" i="10" s="1"/>
  <c r="F16" i="10" s="1"/>
  <c r="I16" i="10"/>
  <c r="K15" i="10"/>
  <c r="J15" i="10"/>
  <c r="F15" i="10" s="1"/>
  <c r="I15" i="10"/>
  <c r="K14" i="10"/>
  <c r="J14" i="10" s="1"/>
  <c r="F14" i="10" s="1"/>
  <c r="I14" i="10"/>
  <c r="K13" i="10"/>
  <c r="J13" i="10"/>
  <c r="F13" i="10" s="1"/>
  <c r="I13" i="10"/>
  <c r="K12" i="10"/>
  <c r="J12" i="10" s="1"/>
  <c r="F12" i="10" s="1"/>
  <c r="I12" i="10"/>
  <c r="K11" i="10"/>
  <c r="J11" i="10"/>
  <c r="F11" i="10" s="1"/>
  <c r="I11" i="10"/>
  <c r="K10" i="10"/>
  <c r="J10" i="10" s="1"/>
  <c r="F10" i="10" s="1"/>
  <c r="I10" i="10"/>
  <c r="K9" i="10"/>
  <c r="J9" i="10"/>
  <c r="F9" i="10" s="1"/>
  <c r="I9" i="10"/>
  <c r="K8" i="10"/>
  <c r="J8" i="10" s="1"/>
  <c r="F8" i="10" s="1"/>
  <c r="I8" i="10"/>
  <c r="K7" i="10"/>
  <c r="J7" i="10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14" i="9"/>
  <c r="G23" i="9" s="1"/>
  <c r="E11" i="9"/>
  <c r="G10" i="9"/>
  <c r="H10" i="9" s="1"/>
  <c r="G9" i="9"/>
  <c r="H9" i="9" s="1"/>
  <c r="H8" i="9"/>
  <c r="G8" i="9"/>
  <c r="G7" i="9"/>
  <c r="G11" i="9" s="1"/>
  <c r="H31" i="8"/>
  <c r="F31" i="8"/>
  <c r="F19" i="8"/>
  <c r="I18" i="7"/>
  <c r="F18" i="4"/>
  <c r="E18" i="4"/>
  <c r="D18" i="4"/>
  <c r="L27" i="3"/>
  <c r="E27" i="3"/>
  <c r="D27" i="3"/>
  <c r="F24" i="3"/>
  <c r="F21" i="3"/>
  <c r="F16" i="3"/>
  <c r="F15" i="3"/>
  <c r="F14" i="3"/>
  <c r="F13" i="3"/>
  <c r="F12" i="3"/>
  <c r="F11" i="3"/>
  <c r="D48" i="2"/>
  <c r="F55" i="1"/>
  <c r="E55" i="1"/>
  <c r="D52" i="1"/>
  <c r="F52" i="1" s="1"/>
  <c r="E46" i="1"/>
  <c r="D46" i="1"/>
  <c r="F46" i="1" s="1"/>
  <c r="F38" i="1"/>
  <c r="E38" i="1"/>
  <c r="D38" i="1"/>
  <c r="G37" i="1"/>
  <c r="H17" i="4" s="1"/>
  <c r="G36" i="1"/>
  <c r="H16" i="4" s="1"/>
  <c r="G35" i="1"/>
  <c r="H15" i="4" s="1"/>
  <c r="G34" i="1"/>
  <c r="E49" i="1" s="1"/>
  <c r="G33" i="1"/>
  <c r="H13" i="4" s="1"/>
  <c r="G32" i="1"/>
  <c r="E45" i="1" s="1"/>
  <c r="G31" i="1"/>
  <c r="E43" i="1" s="1"/>
  <c r="F26" i="1"/>
  <c r="E26" i="1"/>
  <c r="D26" i="1"/>
  <c r="G25" i="1"/>
  <c r="G24" i="1"/>
  <c r="I25" i="3" s="1"/>
  <c r="G23" i="1"/>
  <c r="D33" i="5" s="1"/>
  <c r="G22" i="1"/>
  <c r="I24" i="3" s="1"/>
  <c r="G21" i="1"/>
  <c r="I23" i="3" s="1"/>
  <c r="G20" i="1"/>
  <c r="D54" i="1" s="1"/>
  <c r="F54" i="1" s="1"/>
  <c r="G19" i="1"/>
  <c r="D28" i="5" s="1"/>
  <c r="G18" i="1"/>
  <c r="I19" i="3" s="1"/>
  <c r="G17" i="1"/>
  <c r="G16" i="1"/>
  <c r="D27" i="5" s="1"/>
  <c r="G15" i="1"/>
  <c r="D17" i="5" s="1"/>
  <c r="G14" i="1"/>
  <c r="D48" i="1" s="1"/>
  <c r="F48" i="1" s="1"/>
  <c r="G13" i="1"/>
  <c r="D47" i="1" s="1"/>
  <c r="G12" i="1"/>
  <c r="D14" i="5" s="1"/>
  <c r="G11" i="1"/>
  <c r="D45" i="1" s="1"/>
  <c r="F45" i="1" s="1"/>
  <c r="G10" i="1"/>
  <c r="D29" i="5" s="1"/>
  <c r="G9" i="1"/>
  <c r="D43" i="1" s="1"/>
  <c r="G26" i="7" l="1"/>
  <c r="K19" i="5"/>
  <c r="G15" i="5"/>
  <c r="E23" i="8" s="1"/>
  <c r="G23" i="8" s="1"/>
  <c r="I23" i="8" s="1"/>
  <c r="G10" i="7"/>
  <c r="K13" i="5"/>
  <c r="G25" i="7"/>
  <c r="G11" i="7"/>
  <c r="M14" i="5"/>
  <c r="G28" i="7"/>
  <c r="G29" i="7"/>
  <c r="G24" i="7"/>
  <c r="M12" i="5"/>
  <c r="G23" i="7"/>
  <c r="M17" i="5"/>
  <c r="I109" i="2"/>
  <c r="J109" i="2"/>
  <c r="K15" i="4"/>
  <c r="D30" i="5"/>
  <c r="G30" i="5" s="1"/>
  <c r="D49" i="1"/>
  <c r="F49" i="1" s="1"/>
  <c r="I26" i="3"/>
  <c r="D31" i="5"/>
  <c r="E27" i="7" s="1"/>
  <c r="I11" i="3"/>
  <c r="D53" i="1"/>
  <c r="F53" i="1" s="1"/>
  <c r="H11" i="4"/>
  <c r="K11" i="4" s="1"/>
  <c r="I14" i="3"/>
  <c r="M14" i="3" s="1"/>
  <c r="I22" i="3"/>
  <c r="D11" i="5"/>
  <c r="D18" i="5"/>
  <c r="E15" i="7" s="1"/>
  <c r="I18" i="3"/>
  <c r="H14" i="4"/>
  <c r="K14" i="4" s="1"/>
  <c r="D19" i="5"/>
  <c r="F27" i="3"/>
  <c r="M25" i="3"/>
  <c r="M19" i="3"/>
  <c r="E18" i="5"/>
  <c r="K18" i="5" s="1"/>
  <c r="E11" i="5"/>
  <c r="K11" i="5" s="1"/>
  <c r="E16" i="5"/>
  <c r="K16" i="5" s="1"/>
  <c r="K13" i="4"/>
  <c r="K20" i="4" s="1"/>
  <c r="G29" i="5"/>
  <c r="I18" i="4"/>
  <c r="K16" i="4"/>
  <c r="E31" i="5"/>
  <c r="K31" i="5" s="1"/>
  <c r="K17" i="4"/>
  <c r="M15" i="3"/>
  <c r="M23" i="3"/>
  <c r="M22" i="3"/>
  <c r="M18" i="3"/>
  <c r="M26" i="3"/>
  <c r="M24" i="3"/>
  <c r="J27" i="3"/>
  <c r="E24" i="7"/>
  <c r="I24" i="7" s="1"/>
  <c r="E23" i="7"/>
  <c r="I23" i="7" s="1"/>
  <c r="G28" i="5"/>
  <c r="I9" i="7"/>
  <c r="G14" i="5"/>
  <c r="E17" i="8" s="1"/>
  <c r="G17" i="8" s="1"/>
  <c r="I17" i="8" s="1"/>
  <c r="E11" i="7"/>
  <c r="G22" i="7"/>
  <c r="G17" i="5"/>
  <c r="E16" i="8" s="1"/>
  <c r="G16" i="8" s="1"/>
  <c r="I16" i="8" s="1"/>
  <c r="E14" i="7"/>
  <c r="I14" i="7" s="1"/>
  <c r="E22" i="7"/>
  <c r="G27" i="5"/>
  <c r="E29" i="7"/>
  <c r="G33" i="5"/>
  <c r="E30" i="8" s="1"/>
  <c r="G30" i="8" s="1"/>
  <c r="I30" i="8" s="1"/>
  <c r="F43" i="1"/>
  <c r="D44" i="1"/>
  <c r="F44" i="1" s="1"/>
  <c r="D50" i="1"/>
  <c r="F50" i="1" s="1"/>
  <c r="I12" i="3"/>
  <c r="M12" i="3" s="1"/>
  <c r="I16" i="3"/>
  <c r="M16" i="3" s="1"/>
  <c r="I20" i="3"/>
  <c r="M20" i="3" s="1"/>
  <c r="H12" i="4"/>
  <c r="D13" i="5"/>
  <c r="D32" i="5"/>
  <c r="D16" i="5"/>
  <c r="G26" i="1"/>
  <c r="E47" i="1"/>
  <c r="E56" i="1" s="1"/>
  <c r="G12" i="5"/>
  <c r="G38" i="1"/>
  <c r="D51" i="1"/>
  <c r="F51" i="1" s="1"/>
  <c r="H7" i="9"/>
  <c r="H11" i="9" s="1"/>
  <c r="I13" i="3"/>
  <c r="M13" i="3" s="1"/>
  <c r="I17" i="3"/>
  <c r="M17" i="3" s="1"/>
  <c r="I21" i="3"/>
  <c r="M21" i="3" s="1"/>
  <c r="M31" i="5" l="1"/>
  <c r="M34" i="5" s="1"/>
  <c r="K34" i="5"/>
  <c r="G37" i="5"/>
  <c r="K20" i="5"/>
  <c r="E25" i="8"/>
  <c r="G25" i="8" s="1"/>
  <c r="I25" i="8" s="1"/>
  <c r="I29" i="7"/>
  <c r="M13" i="5"/>
  <c r="E27" i="8"/>
  <c r="G27" i="8" s="1"/>
  <c r="E26" i="7"/>
  <c r="I26" i="7" s="1"/>
  <c r="M19" i="5"/>
  <c r="G13" i="7"/>
  <c r="M16" i="5"/>
  <c r="E12" i="7"/>
  <c r="G27" i="7"/>
  <c r="I27" i="7" s="1"/>
  <c r="G15" i="7"/>
  <c r="I15" i="7" s="1"/>
  <c r="M18" i="5"/>
  <c r="I11" i="7"/>
  <c r="E8" i="7"/>
  <c r="M11" i="5"/>
  <c r="E25" i="7"/>
  <c r="I25" i="7" s="1"/>
  <c r="D20" i="5"/>
  <c r="G19" i="5"/>
  <c r="E11" i="8" s="1"/>
  <c r="G11" i="8" s="1"/>
  <c r="I11" i="8" s="1"/>
  <c r="F47" i="1"/>
  <c r="M33" i="3"/>
  <c r="M35" i="3"/>
  <c r="K24" i="4"/>
  <c r="K28" i="4" s="1"/>
  <c r="M31" i="3"/>
  <c r="G18" i="5"/>
  <c r="E18" i="8"/>
  <c r="G18" i="8" s="1"/>
  <c r="I18" i="8" s="1"/>
  <c r="G31" i="5"/>
  <c r="G36" i="5" s="1"/>
  <c r="E34" i="5"/>
  <c r="G32" i="5"/>
  <c r="E29" i="8" s="1"/>
  <c r="G29" i="8" s="1"/>
  <c r="I29" i="8" s="1"/>
  <c r="E28" i="7"/>
  <c r="I28" i="7" s="1"/>
  <c r="D56" i="1"/>
  <c r="G13" i="5"/>
  <c r="E10" i="7"/>
  <c r="I22" i="7"/>
  <c r="D34" i="5"/>
  <c r="G12" i="7"/>
  <c r="E26" i="8"/>
  <c r="G26" i="8" s="1"/>
  <c r="I26" i="8" s="1"/>
  <c r="K12" i="4"/>
  <c r="K22" i="4" s="1"/>
  <c r="K30" i="4" s="1"/>
  <c r="H18" i="4"/>
  <c r="E24" i="8"/>
  <c r="G16" i="5"/>
  <c r="E13" i="7"/>
  <c r="I27" i="3"/>
  <c r="F56" i="1"/>
  <c r="G30" i="7" l="1"/>
  <c r="E14" i="8"/>
  <c r="G14" i="8" s="1"/>
  <c r="I14" i="8" s="1"/>
  <c r="G23" i="5"/>
  <c r="E10" i="8"/>
  <c r="G10" i="8"/>
  <c r="I13" i="7"/>
  <c r="M20" i="5"/>
  <c r="I12" i="7"/>
  <c r="M39" i="3"/>
  <c r="E30" i="7"/>
  <c r="E28" i="8"/>
  <c r="G28" i="8" s="1"/>
  <c r="I28" i="8" s="1"/>
  <c r="M27" i="3"/>
  <c r="M29" i="3"/>
  <c r="M37" i="3" s="1"/>
  <c r="G34" i="5"/>
  <c r="G24" i="8"/>
  <c r="I24" i="8" s="1"/>
  <c r="I32" i="7"/>
  <c r="I36" i="7" s="1"/>
  <c r="I30" i="7"/>
  <c r="E20" i="5"/>
  <c r="G8" i="7"/>
  <c r="G11" i="5"/>
  <c r="G20" i="5" s="1"/>
  <c r="G41" i="5" s="1"/>
  <c r="E15" i="8"/>
  <c r="G15" i="8" s="1"/>
  <c r="I15" i="8" s="1"/>
  <c r="I10" i="7"/>
  <c r="E16" i="7"/>
  <c r="K18" i="4"/>
  <c r="G22" i="5" l="1"/>
  <c r="G40" i="5" s="1"/>
  <c r="I31" i="8"/>
  <c r="I10" i="8"/>
  <c r="E34" i="7"/>
  <c r="G31" i="8"/>
  <c r="E31" i="8"/>
  <c r="E12" i="8"/>
  <c r="G16" i="7"/>
  <c r="G34" i="7" s="1"/>
  <c r="I8" i="7"/>
  <c r="I16" i="7" s="1"/>
  <c r="I34" i="7" s="1"/>
  <c r="G12" i="8" l="1"/>
  <c r="E19" i="8"/>
  <c r="I12" i="8" l="1"/>
  <c r="I19" i="8" s="1"/>
  <c r="G19" i="8"/>
  <c r="G20" i="8" s="1"/>
  <c r="H19" i="8"/>
</calcChain>
</file>

<file path=xl/sharedStrings.xml><?xml version="1.0" encoding="utf-8"?>
<sst xmlns="http://schemas.openxmlformats.org/spreadsheetml/2006/main" count="630" uniqueCount="186">
  <si>
    <t>ESTADO DE SANTA CATARINA</t>
  </si>
  <si>
    <t>SECRETARIA DE ESTADO DA SAÚDE</t>
  </si>
  <si>
    <t>GERÊNCIA DE CONTROLE E AVALIAÇÃO DE SISTEMAS DE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</si>
  <si>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</si>
  <si>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</si>
  <si>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</si>
  <si>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</si>
  <si>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</si>
  <si>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</si>
  <si>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</si>
  <si>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</si>
  <si>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</si>
  <si>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</si>
  <si>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</si>
  <si>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</si>
  <si>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</si>
  <si>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</si>
  <si>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</si>
  <si>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</si>
  <si>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</si>
  <si>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</si>
  <si>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</si>
  <si>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</si>
  <si>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</si>
  <si>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</si>
  <si>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</si>
  <si>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</si>
  <si>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</si>
  <si>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</si>
  <si>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</si>
  <si>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</si>
  <si>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</si>
  <si>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</si>
  <si>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</si>
  <si>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</si>
  <si>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</si>
  <si>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</si>
  <si>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</si>
  <si>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</si>
  <si>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</si>
  <si>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</si>
  <si>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</si>
  <si>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</si>
  <si>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CIRURGIAS 0403</t>
  </si>
  <si>
    <t>2303892 HOSPITAL SAO FRANCISCO - Conc¢rdia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</si>
  <si>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</si>
  <si>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</si>
  <si>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</si>
  <si>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</si>
  <si>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</si>
  <si>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</si>
  <si>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</si>
  <si>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</si>
  <si>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</si>
  <si>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</si>
  <si>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Ca‡ador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</si>
  <si>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</si>
  <si>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</si>
  <si>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</si>
  <si>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</si>
  <si>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</si>
  <si>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</si>
  <si>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Produção</t>
  </si>
  <si>
    <t>CIRURGIAS SEQUENCIAIS DE NEURO</t>
  </si>
  <si>
    <t>CIRURGIAS  NEURO ENDO-VASCULAR 04.03.07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</si>
  <si>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</si>
  <si>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</si>
  <si>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</si>
  <si>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</si>
  <si>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</si>
  <si>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</si>
  <si>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Del. CIB 431/14</t>
  </si>
  <si>
    <t>Teto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</si>
  <si>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</si>
  <si>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</si>
  <si>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</si>
  <si>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</si>
  <si>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</si>
  <si>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</si>
  <si>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</si>
  <si>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</si>
  <si>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</si>
  <si>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GE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</si>
  <si>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</si>
  <si>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</si>
  <si>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</si>
  <si>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</si>
  <si>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</si>
  <si>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</si>
  <si>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</si>
  <si>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>Extrapolamento GE</t>
  </si>
  <si>
    <t>Extrapolamento GERAL</t>
  </si>
  <si>
    <t>HOSPITAL</t>
  </si>
  <si>
    <t>Teto Hospitalar Mensal</t>
  </si>
  <si>
    <t>Total Geral</t>
  </si>
  <si>
    <t>GESTÃO MUNICIPAL</t>
  </si>
  <si>
    <t>SOBRAS DE TETO GM</t>
  </si>
  <si>
    <t>GESTÃO ESTADUAL</t>
  </si>
  <si>
    <t>SOBRAS DE TETO GE</t>
  </si>
  <si>
    <t>SOBRAS DE TETO GERAL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</si>
  <si>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</si>
  <si>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</si>
  <si>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</si>
  <si>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</si>
  <si>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</si>
  <si>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Produção excedente</t>
  </si>
  <si>
    <t>Sobra do EC Julho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</si>
  <si>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</si>
  <si>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</si>
  <si>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</si>
  <si>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</si>
  <si>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</si>
  <si>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</si>
  <si>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</si>
  <si>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</si>
  <si>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</si>
  <si>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</si>
  <si>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</si>
  <si>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</si>
  <si>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</si>
  <si>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</si>
  <si>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</si>
  <si>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</si>
  <si>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</si>
  <si>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</si>
  <si>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</si>
  <si>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</si>
  <si>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</si>
  <si>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</si>
  <si>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</si>
  <si>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</si>
  <si>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</si>
  <si>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</si>
  <si>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Sobra do EC Outubro 2023</t>
  </si>
  <si>
    <t>Sobra do EC Julho + Dezembro</t>
  </si>
  <si>
    <t xml:space="preserve">Faixa Federal </t>
  </si>
  <si>
    <t>Produção FAEC</t>
  </si>
  <si>
    <t>Produçã FAEC</t>
  </si>
  <si>
    <t>Físico</t>
  </si>
  <si>
    <t>Financeiro</t>
  </si>
  <si>
    <t>Produçã MAC</t>
  </si>
  <si>
    <t>CIRURGIAS NEURO GERAL</t>
  </si>
  <si>
    <t xml:space="preserve">Sobra de Teto GM </t>
  </si>
  <si>
    <t>Sobra de Teto GE</t>
  </si>
  <si>
    <t>Sobra de Teto GERAL</t>
  </si>
  <si>
    <t>Encontro de Contas Termo de Compromisso de Garantia de Acesso da Neurologia
Período Janeiro de 2024
DELIBERAÇÃO</t>
  </si>
  <si>
    <t>Encontro de Contas Termo de Compromisso de Garantia de Acesso da Neurologia
Período Janeiro de 2024
Neurologia GERAL</t>
  </si>
  <si>
    <t>Encontro de Contas Termo de Compromisso de Garantia de Acesso Neurologia
Período Janeiro de 2024
Neuro Endo</t>
  </si>
  <si>
    <t>Encontro de Contas Termo de Compromisso de Garantia de Acesso Neurologia
Período Janeiro de 2024
CIRURGIA</t>
  </si>
  <si>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</si>
  <si>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</si>
  <si>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</si>
  <si>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</si>
  <si>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</si>
  <si>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</si>
  <si>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</si>
  <si>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</si>
  <si>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</si>
  <si>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</si>
  <si>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</si>
  <si>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</si>
  <si>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</si>
  <si>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</si>
  <si>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</si>
  <si>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ESTAB_AC_NEURO</t>
  </si>
  <si>
    <t>Valor Total</t>
  </si>
  <si>
    <t>2303892 HOSPITAL SAO FRANCISCO - Concórdia</t>
  </si>
  <si>
    <t>2306336 HOSPITAL E MATERNIDADE SAO JOSE - Jaraguá do Sul</t>
  </si>
  <si>
    <t>2491710 HOSPITAL NOSSA SENHORA DA CONCEICAO - Tubarão</t>
  </si>
  <si>
    <t>2522691 HOSPITAL E MATERNIDADE MARIETA KONDER BORNHAUSEN - Itajaí</t>
  </si>
  <si>
    <t>2691841 HOSPITAL GOVERNADOR CELSO RAMOS - Florianópolis</t>
  </si>
  <si>
    <t>2691868 HOSPITAL INFANTIL JOANA DE GUSMAO - Florianópolis</t>
  </si>
  <si>
    <t>2758164 HOSPITAL SAO JOSE - Criciúma</t>
  </si>
  <si>
    <t>2301830 HOSPITAL MAICE - Caçador</t>
  </si>
  <si>
    <t>2560771 HOSPITAL UNIVERSITARIO SANTA TEREZINHA - Joaçaba</t>
  </si>
  <si>
    <t>2379333 HOSPITAL SAO VICENTE DE PAULO - Mafra</t>
  </si>
  <si>
    <t xml:space="preserve">Termo de Compromisso </t>
  </si>
  <si>
    <t xml:space="preserve">% Produção / Termo </t>
  </si>
  <si>
    <t xml:space="preserve">Produçã Total </t>
  </si>
  <si>
    <t>DATA DE TABULAÇÃO: 15/04/2024</t>
  </si>
  <si>
    <t xml:space="preserve">Produção Geral </t>
  </si>
  <si>
    <t xml:space="preserve">Teto
X                          Produção Geral </t>
  </si>
  <si>
    <t>Produção GERAL</t>
  </si>
  <si>
    <t>Teto
X
Produção Geral</t>
  </si>
  <si>
    <t>Teto
X
Produção MAC</t>
  </si>
  <si>
    <t>Produção 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</si>
</sst>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* #,##0.00&quot; &quot;;* &quot;(&quot;#,##0.00&quot;)&quot;;* &quot;-&quot;#&quot; &quot;;@&quot; &quot;"/>
    <numFmt numFmtId="165" formatCode="[$R$-416]&quot; &quot;#,##0.00;[Red]&quot;-&quot;[$R$-416]&quot; &quot;#,##0.00"/>
    <numFmt numFmtId="166" formatCode="&quot; R$ &quot;* #,##0.00&quot; &quot;;&quot; R$ &quot;* &quot;(&quot;#,##0.00&quot;)&quot;;&quot; R$ &quot;* &quot;-&quot;#&quot; &quot;;@&quot; &quot;"/>
    <numFmt numFmtId="167" formatCode="* #,##0.00&quot; &quot;;&quot;-&quot;* #,##0.00&quot; &quot;;* &quot;-&quot;#&quot; &quot;;@&quot; &quot;"/>
    <numFmt numFmtId="168" formatCode="&quot; &quot;[$R$-416]&quot; &quot;* #,##0.00&quot; &quot;;&quot;-&quot;[$R$-416]&quot; &quot;* #,##0.00&quot; &quot;;&quot; &quot;[$R$-416]&quot; &quot;* &quot;-&quot;#&quot; &quot;;&quot; &quot;@&quot; &quot;"/>
    <numFmt numFmtId="169" formatCode="&quot;R$&quot;\ #,##0.00"/>
    <numFmt numFmtId="170" formatCode="* #,##0.00\ ;* \(#,##0.00\);* \-#\ ;@\ "/>
    <numFmt numFmtId="171" formatCode="&quot; R$ &quot;* #,##0.00\ ;&quot; R$ &quot;* \(#,##0.00\);&quot; R$ &quot;* \-#\ ;@\ "/>
    <numFmt numFmtId="172" formatCode="[$R$-416]\ #,##0.00;[Red][$R$-416]\ #,##0.00"/>
  </numFmts>
  <fonts count="39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1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6"/>
      <color rgb="FF000000"/>
      <name val="Arial1"/>
    </font>
    <font>
      <b/>
      <sz val="6"/>
      <color rgb="FF000000"/>
      <name val="Arial1"/>
    </font>
    <font>
      <b/>
      <sz val="10"/>
      <color rgb="FF000000"/>
      <name val="Arial1"/>
    </font>
    <font>
      <sz val="11"/>
      <color rgb="FF000000"/>
      <name val="Arial1"/>
    </font>
    <font>
      <b/>
      <i/>
      <sz val="20"/>
      <color rgb="FF000000"/>
      <name val="Arial1"/>
    </font>
    <font>
      <b/>
      <sz val="14"/>
      <color rgb="FF000000"/>
      <name val="Arial1"/>
    </font>
    <font>
      <sz val="14"/>
      <color rgb="FF000000"/>
      <name val="Arial1"/>
    </font>
    <font>
      <sz val="12"/>
      <color rgb="FF000000"/>
      <name val="Arial1"/>
    </font>
    <font>
      <sz val="14"/>
      <color rgb="FF000000"/>
      <name val="Arial"/>
      <family val="2"/>
    </font>
    <font>
      <b/>
      <sz val="18"/>
      <color rgb="FF000000"/>
      <name val="Arial1"/>
    </font>
    <font>
      <sz val="18"/>
      <color rgb="FF000000"/>
      <name val="Arial1"/>
    </font>
    <font>
      <b/>
      <sz val="12"/>
      <color rgb="FF000000"/>
      <name val="Arial1"/>
    </font>
    <font>
      <sz val="12"/>
      <color rgb="FF000000"/>
      <name val="Arial"/>
      <family val="2"/>
    </font>
    <font>
      <b/>
      <sz val="12"/>
      <color rgb="FFC9211E"/>
      <name val="Arial1"/>
    </font>
    <font>
      <b/>
      <i/>
      <sz val="12"/>
      <color rgb="FF000000"/>
      <name val="Arial1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1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B2B2B2"/>
        <bgColor rgb="FFB2B2B2"/>
      </patternFill>
    </fill>
    <fill>
      <patternFill patternType="solid">
        <fgColor rgb="FF999999"/>
        <bgColor rgb="FF999999"/>
      </patternFill>
    </fill>
    <fill>
      <patternFill patternType="solid">
        <fgColor rgb="FF969696"/>
        <bgColor rgb="FF969696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96969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2">
    <xf numFmtId="0" fontId="0" fillId="0" borderId="0"/>
    <xf numFmtId="168" fontId="3" fillId="0" borderId="0" applyFont="0" applyFill="0" applyBorder="0" applyAlignment="0" applyProtection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5" fillId="6" borderId="0" applyNumberFormat="0" applyBorder="0" applyProtection="0"/>
    <xf numFmtId="164" fontId="3" fillId="0" borderId="0" applyFont="0" applyBorder="0" applyProtection="0"/>
    <xf numFmtId="166" fontId="3" fillId="0" borderId="0" applyFon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6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9" fontId="3" fillId="0" borderId="0" applyFont="0" applyFill="0" applyBorder="0" applyAlignment="0" applyProtection="0"/>
    <xf numFmtId="0" fontId="34" fillId="0" borderId="0"/>
    <xf numFmtId="171" fontId="34" fillId="0" borderId="0" applyFill="0" applyBorder="0" applyAlignment="0" applyProtection="0"/>
    <xf numFmtId="0" fontId="34" fillId="0" borderId="0"/>
    <xf numFmtId="0" fontId="1" fillId="0" borderId="0"/>
    <xf numFmtId="0" fontId="35" fillId="0" borderId="0">
      <alignment vertical="center"/>
    </xf>
    <xf numFmtId="9" fontId="34" fillId="0" borderId="0" applyFill="0" applyBorder="0" applyAlignment="0" applyProtection="0"/>
    <xf numFmtId="170" fontId="34" fillId="0" borderId="0" applyFill="0" applyBorder="0" applyAlignment="0" applyProtection="0"/>
  </cellStyleXfs>
  <cellXfs count="323">
    <xf numFmtId="0" fontId="0" fillId="0" borderId="0" xfId="0"/>
    <xf numFmtId="0" fontId="17" fillId="9" borderId="0" xfId="17" applyFont="1" applyFill="1" applyAlignment="1">
      <alignment horizontal="left" vertical="center" indent="15"/>
    </xf>
    <xf numFmtId="0" fontId="14" fillId="9" borderId="0" xfId="17" applyFont="1" applyFill="1" applyAlignment="1">
      <alignment vertical="center"/>
    </xf>
    <xf numFmtId="164" fontId="14" fillId="9" borderId="0" xfId="8" applyFont="1" applyFill="1" applyAlignment="1">
      <alignment vertical="center"/>
    </xf>
    <xf numFmtId="0" fontId="18" fillId="9" borderId="0" xfId="17" applyFont="1" applyFill="1" applyAlignment="1">
      <alignment horizontal="left" vertical="center" indent="15"/>
    </xf>
    <xf numFmtId="0" fontId="19" fillId="10" borderId="2" xfId="17" applyFont="1" applyFill="1" applyBorder="1" applyAlignment="1">
      <alignment horizontal="center" vertical="center"/>
    </xf>
    <xf numFmtId="0" fontId="19" fillId="9" borderId="0" xfId="17" applyFont="1" applyFill="1" applyAlignment="1">
      <alignment horizontal="center" vertical="center"/>
    </xf>
    <xf numFmtId="164" fontId="19" fillId="10" borderId="2" xfId="8" applyFont="1" applyFill="1" applyBorder="1" applyAlignment="1">
      <alignment horizontal="center" vertical="center"/>
    </xf>
    <xf numFmtId="164" fontId="19" fillId="10" borderId="2" xfId="8" applyFont="1" applyFill="1" applyBorder="1" applyAlignment="1">
      <alignment horizontal="center" vertical="center" wrapText="1"/>
    </xf>
    <xf numFmtId="0" fontId="14" fillId="9" borderId="2" xfId="17" applyFont="1" applyFill="1" applyBorder="1" applyAlignment="1">
      <alignment vertical="center"/>
    </xf>
    <xf numFmtId="165" fontId="0" fillId="0" borderId="2" xfId="8" applyNumberFormat="1" applyFont="1" applyFill="1" applyBorder="1" applyAlignment="1">
      <alignment horizontal="left" vertical="center"/>
    </xf>
    <xf numFmtId="165" fontId="14" fillId="9" borderId="2" xfId="8" applyNumberFormat="1" applyFont="1" applyFill="1" applyBorder="1" applyAlignment="1">
      <alignment horizontal="left" vertical="center"/>
    </xf>
    <xf numFmtId="165" fontId="14" fillId="9" borderId="2" xfId="17" applyNumberFormat="1" applyFont="1" applyFill="1" applyBorder="1" applyAlignment="1">
      <alignment horizontal="left" vertical="center"/>
    </xf>
    <xf numFmtId="165" fontId="14" fillId="9" borderId="0" xfId="17" applyNumberFormat="1" applyFont="1" applyFill="1" applyAlignment="1">
      <alignment vertical="center"/>
    </xf>
    <xf numFmtId="0" fontId="14" fillId="0" borderId="2" xfId="17" applyFont="1" applyFill="1" applyBorder="1" applyAlignment="1">
      <alignment vertical="center"/>
    </xf>
    <xf numFmtId="0" fontId="14" fillId="0" borderId="2" xfId="17" applyFont="1" applyFill="1" applyBorder="1" applyAlignment="1"/>
    <xf numFmtId="165" fontId="19" fillId="10" borderId="2" xfId="8" applyNumberFormat="1" applyFont="1" applyFill="1" applyBorder="1" applyAlignment="1">
      <alignment horizontal="left" vertical="center"/>
    </xf>
    <xf numFmtId="0" fontId="19" fillId="9" borderId="3" xfId="17" applyFont="1" applyFill="1" applyBorder="1" applyAlignment="1">
      <alignment horizontal="center" vertical="center"/>
    </xf>
    <xf numFmtId="0" fontId="14" fillId="9" borderId="4" xfId="17" applyFont="1" applyFill="1" applyBorder="1" applyAlignment="1">
      <alignment vertical="center"/>
    </xf>
    <xf numFmtId="0" fontId="14" fillId="9" borderId="3" xfId="17" applyFont="1" applyFill="1" applyBorder="1" applyAlignment="1">
      <alignment vertical="center"/>
    </xf>
    <xf numFmtId="165" fontId="0" fillId="0" borderId="2" xfId="8" applyNumberFormat="1" applyFont="1" applyFill="1" applyBorder="1" applyAlignment="1">
      <alignment horizontal="left"/>
    </xf>
    <xf numFmtId="0" fontId="14" fillId="9" borderId="5" xfId="17" applyFont="1" applyFill="1" applyBorder="1" applyAlignment="1">
      <alignment vertical="center"/>
    </xf>
    <xf numFmtId="0" fontId="19" fillId="11" borderId="2" xfId="17" applyFont="1" applyFill="1" applyBorder="1" applyAlignment="1">
      <alignment horizontal="center" vertical="center"/>
    </xf>
    <xf numFmtId="164" fontId="19" fillId="11" borderId="2" xfId="8" applyFont="1" applyFill="1" applyBorder="1" applyAlignment="1">
      <alignment horizontal="center" vertical="center"/>
    </xf>
    <xf numFmtId="165" fontId="14" fillId="9" borderId="4" xfId="8" applyNumberFormat="1" applyFont="1" applyFill="1" applyBorder="1" applyAlignment="1">
      <alignment horizontal="center" vertical="center"/>
    </xf>
    <xf numFmtId="165" fontId="14" fillId="9" borderId="4" xfId="17" applyNumberFormat="1" applyFont="1" applyFill="1" applyBorder="1" applyAlignment="1">
      <alignment horizontal="center" vertical="center"/>
    </xf>
    <xf numFmtId="165" fontId="0" fillId="0" borderId="2" xfId="8" applyNumberFormat="1" applyFont="1" applyFill="1" applyBorder="1" applyAlignment="1">
      <alignment horizontal="center" vertical="center"/>
    </xf>
    <xf numFmtId="165" fontId="19" fillId="11" borderId="2" xfId="8" applyNumberFormat="1" applyFont="1" applyFill="1" applyBorder="1" applyAlignment="1">
      <alignment horizontal="center" vertical="center"/>
    </xf>
    <xf numFmtId="165" fontId="19" fillId="11" borderId="2" xfId="8" applyNumberFormat="1" applyFont="1" applyFill="1" applyBorder="1" applyAlignment="1">
      <alignment horizontal="left" vertical="center"/>
    </xf>
    <xf numFmtId="164" fontId="14" fillId="9" borderId="0" xfId="17" applyNumberFormat="1" applyFont="1" applyFill="1" applyAlignment="1">
      <alignment vertical="center"/>
    </xf>
    <xf numFmtId="167" fontId="14" fillId="9" borderId="0" xfId="17" applyNumberFormat="1" applyFont="1" applyFill="1" applyAlignment="1">
      <alignment vertical="center"/>
    </xf>
    <xf numFmtId="0" fontId="14" fillId="11" borderId="0" xfId="17" applyFont="1" applyFill="1" applyAlignment="1">
      <alignment vertical="center"/>
    </xf>
    <xf numFmtId="165" fontId="0" fillId="0" borderId="0" xfId="0" applyNumberFormat="1"/>
    <xf numFmtId="0" fontId="20" fillId="9" borderId="2" xfId="17" applyFont="1" applyFill="1" applyBorder="1" applyAlignment="1">
      <alignment vertical="center"/>
    </xf>
    <xf numFmtId="0" fontId="14" fillId="0" borderId="0" xfId="17" applyFont="1" applyFill="1" applyAlignment="1">
      <alignment vertical="center"/>
    </xf>
    <xf numFmtId="0" fontId="22" fillId="10" borderId="2" xfId="17" applyFont="1" applyFill="1" applyBorder="1" applyAlignment="1">
      <alignment horizontal="center" vertical="center"/>
    </xf>
    <xf numFmtId="0" fontId="22" fillId="9" borderId="3" xfId="17" applyFont="1" applyFill="1" applyBorder="1" applyAlignment="1">
      <alignment horizontal="center" vertical="center"/>
    </xf>
    <xf numFmtId="164" fontId="22" fillId="10" borderId="2" xfId="8" applyFont="1" applyFill="1" applyBorder="1" applyAlignment="1">
      <alignment horizontal="center" vertical="center"/>
    </xf>
    <xf numFmtId="0" fontId="22" fillId="12" borderId="2" xfId="17" applyFont="1" applyFill="1" applyBorder="1" applyAlignment="1">
      <alignment horizontal="center" vertical="center"/>
    </xf>
    <xf numFmtId="0" fontId="23" fillId="9" borderId="3" xfId="17" applyFont="1" applyFill="1" applyBorder="1" applyAlignment="1">
      <alignment vertical="center"/>
    </xf>
    <xf numFmtId="164" fontId="23" fillId="9" borderId="4" xfId="8" applyFont="1" applyFill="1" applyBorder="1" applyAlignment="1">
      <alignment vertical="center"/>
    </xf>
    <xf numFmtId="164" fontId="23" fillId="9" borderId="4" xfId="17" applyNumberFormat="1" applyFont="1" applyFill="1" applyBorder="1" applyAlignment="1">
      <alignment vertical="center"/>
    </xf>
    <xf numFmtId="0" fontId="23" fillId="9" borderId="2" xfId="17" applyFont="1" applyFill="1" applyBorder="1" applyAlignment="1">
      <alignment horizontal="center" vertical="center"/>
    </xf>
    <xf numFmtId="165" fontId="23" fillId="9" borderId="4" xfId="8" applyNumberFormat="1" applyFont="1" applyFill="1" applyBorder="1" applyAlignment="1">
      <alignment horizontal="center" vertical="center"/>
    </xf>
    <xf numFmtId="165" fontId="23" fillId="9" borderId="2" xfId="17" applyNumberFormat="1" applyFont="1" applyFill="1" applyBorder="1" applyAlignment="1">
      <alignment horizontal="left" vertical="center"/>
    </xf>
    <xf numFmtId="4" fontId="14" fillId="9" borderId="0" xfId="17" applyNumberFormat="1" applyFont="1" applyFill="1" applyAlignment="1">
      <alignment vertical="center"/>
    </xf>
    <xf numFmtId="164" fontId="23" fillId="9" borderId="2" xfId="8" applyFont="1" applyFill="1" applyBorder="1" applyAlignment="1">
      <alignment vertical="center"/>
    </xf>
    <xf numFmtId="164" fontId="23" fillId="9" borderId="2" xfId="17" applyNumberFormat="1" applyFont="1" applyFill="1" applyBorder="1" applyAlignment="1">
      <alignment vertical="center"/>
    </xf>
    <xf numFmtId="165" fontId="23" fillId="9" borderId="2" xfId="8" applyNumberFormat="1" applyFont="1" applyFill="1" applyBorder="1" applyAlignment="1">
      <alignment horizontal="center" vertical="center"/>
    </xf>
    <xf numFmtId="164" fontId="23" fillId="9" borderId="5" xfId="8" applyFont="1" applyFill="1" applyBorder="1" applyAlignment="1">
      <alignment vertical="center"/>
    </xf>
    <xf numFmtId="164" fontId="23" fillId="9" borderId="5" xfId="17" applyNumberFormat="1" applyFont="1" applyFill="1" applyBorder="1" applyAlignment="1">
      <alignment vertical="center"/>
    </xf>
    <xf numFmtId="165" fontId="23" fillId="9" borderId="5" xfId="8" applyNumberFormat="1" applyFont="1" applyFill="1" applyBorder="1" applyAlignment="1">
      <alignment horizontal="center" vertical="center"/>
    </xf>
    <xf numFmtId="165" fontId="23" fillId="9" borderId="5" xfId="17" applyNumberFormat="1" applyFont="1" applyFill="1" applyBorder="1" applyAlignment="1">
      <alignment horizontal="left" vertical="center"/>
    </xf>
    <xf numFmtId="165" fontId="22" fillId="10" borderId="2" xfId="8" applyNumberFormat="1" applyFont="1" applyFill="1" applyBorder="1" applyAlignment="1">
      <alignment horizontal="center" vertical="center"/>
    </xf>
    <xf numFmtId="165" fontId="22" fillId="13" borderId="2" xfId="17" applyNumberFormat="1" applyFont="1" applyFill="1" applyBorder="1" applyAlignment="1">
      <alignment horizontal="left" vertical="center"/>
    </xf>
    <xf numFmtId="164" fontId="22" fillId="10" borderId="2" xfId="8" applyFont="1" applyFill="1" applyBorder="1" applyAlignment="1">
      <alignment vertical="center"/>
    </xf>
    <xf numFmtId="164" fontId="22" fillId="9" borderId="2" xfId="8" applyFont="1" applyFill="1" applyBorder="1" applyAlignment="1">
      <alignment vertical="center"/>
    </xf>
    <xf numFmtId="0" fontId="23" fillId="9" borderId="0" xfId="17" applyFont="1" applyFill="1" applyAlignment="1">
      <alignment vertical="center"/>
    </xf>
    <xf numFmtId="164" fontId="23" fillId="9" borderId="0" xfId="8" applyFont="1" applyFill="1" applyAlignment="1">
      <alignment vertical="center"/>
    </xf>
    <xf numFmtId="165" fontId="22" fillId="10" borderId="2" xfId="17" applyNumberFormat="1" applyFont="1" applyFill="1" applyBorder="1" applyAlignment="1">
      <alignment horizontal="center" vertical="center"/>
    </xf>
    <xf numFmtId="0" fontId="24" fillId="9" borderId="2" xfId="17" applyFont="1" applyFill="1" applyBorder="1" applyAlignment="1">
      <alignment vertical="center"/>
    </xf>
    <xf numFmtId="165" fontId="23" fillId="9" borderId="2" xfId="8" applyNumberFormat="1" applyFont="1" applyFill="1" applyBorder="1" applyAlignment="1">
      <alignment horizontal="left" vertical="center"/>
    </xf>
    <xf numFmtId="165" fontId="23" fillId="9" borderId="4" xfId="17" applyNumberFormat="1" applyFont="1" applyFill="1" applyBorder="1" applyAlignment="1">
      <alignment horizontal="left" vertical="center"/>
    </xf>
    <xf numFmtId="0" fontId="24" fillId="9" borderId="2" xfId="17" applyFont="1" applyFill="1" applyBorder="1" applyAlignment="1"/>
    <xf numFmtId="165" fontId="25" fillId="0" borderId="2" xfId="0" applyNumberFormat="1" applyFont="1" applyBorder="1" applyAlignment="1">
      <alignment horizontal="left" vertical="center"/>
    </xf>
    <xf numFmtId="165" fontId="22" fillId="10" borderId="2" xfId="8" applyNumberFormat="1" applyFont="1" applyFill="1" applyBorder="1" applyAlignment="1">
      <alignment horizontal="left" vertical="center"/>
    </xf>
    <xf numFmtId="0" fontId="22" fillId="9" borderId="0" xfId="17" applyFont="1" applyFill="1" applyAlignment="1">
      <alignment horizontal="center" vertical="center"/>
    </xf>
    <xf numFmtId="0" fontId="20" fillId="9" borderId="2" xfId="17" applyFont="1" applyFill="1" applyBorder="1" applyAlignment="1">
      <alignment vertical="center" wrapText="1"/>
    </xf>
    <xf numFmtId="0" fontId="24" fillId="9" borderId="2" xfId="17" applyFont="1" applyFill="1" applyBorder="1" applyAlignment="1">
      <alignment horizontal="left" vertical="center"/>
    </xf>
    <xf numFmtId="165" fontId="23" fillId="9" borderId="2" xfId="17" applyNumberFormat="1" applyFont="1" applyFill="1" applyBorder="1" applyAlignment="1">
      <alignment horizontal="center" vertical="center"/>
    </xf>
    <xf numFmtId="0" fontId="14" fillId="9" borderId="2" xfId="17" applyFont="1" applyFill="1" applyBorder="1" applyAlignment="1">
      <alignment vertical="center" wrapText="1"/>
    </xf>
    <xf numFmtId="0" fontId="24" fillId="0" borderId="2" xfId="17" applyFont="1" applyFill="1" applyBorder="1" applyAlignment="1">
      <alignment horizontal="left" vertical="center"/>
    </xf>
    <xf numFmtId="165" fontId="22" fillId="9" borderId="0" xfId="8" applyNumberFormat="1" applyFont="1" applyFill="1" applyAlignment="1">
      <alignment horizontal="center" vertical="center"/>
    </xf>
    <xf numFmtId="164" fontId="26" fillId="10" borderId="2" xfId="8" applyFont="1" applyFill="1" applyBorder="1" applyAlignment="1">
      <alignment horizontal="center" vertical="center"/>
    </xf>
    <xf numFmtId="0" fontId="14" fillId="9" borderId="0" xfId="17" applyFont="1" applyFill="1" applyAlignment="1">
      <alignment horizontal="center" vertical="center"/>
    </xf>
    <xf numFmtId="0" fontId="26" fillId="10" borderId="2" xfId="17" applyFont="1" applyFill="1" applyBorder="1" applyAlignment="1">
      <alignment horizontal="center" vertical="center"/>
    </xf>
    <xf numFmtId="0" fontId="26" fillId="9" borderId="3" xfId="17" applyFont="1" applyFill="1" applyBorder="1" applyAlignment="1">
      <alignment horizontal="center" vertical="center"/>
    </xf>
    <xf numFmtId="164" fontId="27" fillId="9" borderId="4" xfId="17" applyNumberFormat="1" applyFont="1" applyFill="1" applyBorder="1" applyAlignment="1">
      <alignment horizontal="center" vertical="center"/>
    </xf>
    <xf numFmtId="0" fontId="27" fillId="9" borderId="3" xfId="17" applyFont="1" applyFill="1" applyBorder="1" applyAlignment="1">
      <alignment vertical="center"/>
    </xf>
    <xf numFmtId="164" fontId="27" fillId="9" borderId="4" xfId="17" applyNumberFormat="1" applyFont="1" applyFill="1" applyBorder="1" applyAlignment="1">
      <alignment vertical="center"/>
    </xf>
    <xf numFmtId="164" fontId="27" fillId="9" borderId="2" xfId="17" applyNumberFormat="1" applyFont="1" applyFill="1" applyBorder="1" applyAlignment="1">
      <alignment horizontal="center" vertical="center"/>
    </xf>
    <xf numFmtId="164" fontId="27" fillId="9" borderId="2" xfId="17" applyNumberFormat="1" applyFont="1" applyFill="1" applyBorder="1" applyAlignment="1">
      <alignment vertical="center"/>
    </xf>
    <xf numFmtId="164" fontId="27" fillId="12" borderId="4" xfId="17" applyNumberFormat="1" applyFont="1" applyFill="1" applyBorder="1" applyAlignment="1">
      <alignment vertical="center"/>
    </xf>
    <xf numFmtId="164" fontId="27" fillId="9" borderId="5" xfId="17" applyNumberFormat="1" applyFont="1" applyFill="1" applyBorder="1" applyAlignment="1">
      <alignment horizontal="center" vertical="center"/>
    </xf>
    <xf numFmtId="164" fontId="27" fillId="9" borderId="5" xfId="17" applyNumberFormat="1" applyFont="1" applyFill="1" applyBorder="1" applyAlignment="1">
      <alignment vertical="center"/>
    </xf>
    <xf numFmtId="164" fontId="14" fillId="9" borderId="6" xfId="8" applyFont="1" applyFill="1" applyBorder="1" applyAlignment="1">
      <alignment horizontal="center" vertical="center"/>
    </xf>
    <xf numFmtId="0" fontId="26" fillId="9" borderId="7" xfId="17" applyFont="1" applyFill="1" applyBorder="1" applyAlignment="1">
      <alignment horizontal="center" vertical="center"/>
    </xf>
    <xf numFmtId="0" fontId="27" fillId="9" borderId="0" xfId="17" applyFont="1" applyFill="1" applyAlignment="1">
      <alignment vertical="center"/>
    </xf>
    <xf numFmtId="0" fontId="27" fillId="9" borderId="0" xfId="17" applyFont="1" applyFill="1" applyAlignment="1">
      <alignment horizontal="center" vertical="center"/>
    </xf>
    <xf numFmtId="164" fontId="27" fillId="9" borderId="0" xfId="8" applyFont="1" applyFill="1" applyAlignment="1">
      <alignment vertical="center"/>
    </xf>
    <xf numFmtId="164" fontId="27" fillId="9" borderId="0" xfId="8" applyFont="1" applyFill="1" applyAlignment="1">
      <alignment horizontal="center" vertical="center"/>
    </xf>
    <xf numFmtId="0" fontId="27" fillId="9" borderId="2" xfId="17" applyFont="1" applyFill="1" applyBorder="1" applyAlignment="1">
      <alignment horizontal="center" vertical="center"/>
    </xf>
    <xf numFmtId="164" fontId="27" fillId="9" borderId="2" xfId="8" applyFont="1" applyFill="1" applyBorder="1" applyAlignment="1">
      <alignment horizontal="center" vertical="center"/>
    </xf>
    <xf numFmtId="164" fontId="27" fillId="12" borderId="2" xfId="8" applyFont="1" applyFill="1" applyBorder="1" applyAlignment="1">
      <alignment horizontal="center" vertical="center"/>
    </xf>
    <xf numFmtId="164" fontId="27" fillId="9" borderId="5" xfId="8" applyFont="1" applyFill="1" applyBorder="1" applyAlignment="1">
      <alignment horizontal="center" vertical="center"/>
    </xf>
    <xf numFmtId="0" fontId="27" fillId="9" borderId="5" xfId="17" applyFont="1" applyFill="1" applyBorder="1" applyAlignment="1">
      <alignment horizontal="center" vertical="center"/>
    </xf>
    <xf numFmtId="0" fontId="26" fillId="9" borderId="8" xfId="17" applyFont="1" applyFill="1" applyBorder="1" applyAlignment="1">
      <alignment horizontal="center" vertical="center"/>
    </xf>
    <xf numFmtId="0" fontId="23" fillId="9" borderId="0" xfId="17" applyFont="1" applyFill="1" applyAlignment="1">
      <alignment horizontal="center" vertical="center"/>
    </xf>
    <xf numFmtId="164" fontId="23" fillId="9" borderId="0" xfId="8" applyFont="1" applyFill="1" applyAlignment="1">
      <alignment horizontal="center" vertical="center"/>
    </xf>
    <xf numFmtId="0" fontId="26" fillId="9" borderId="6" xfId="17" applyFont="1" applyFill="1" applyBorder="1" applyAlignment="1">
      <alignment horizontal="center" vertical="center"/>
    </xf>
    <xf numFmtId="0" fontId="18" fillId="9" borderId="0" xfId="17" applyFont="1" applyFill="1" applyAlignment="1">
      <alignment vertical="center"/>
    </xf>
    <xf numFmtId="0" fontId="21" fillId="9" borderId="0" xfId="17" applyFont="1" applyFill="1" applyAlignment="1">
      <alignment vertical="center" wrapText="1"/>
    </xf>
    <xf numFmtId="0" fontId="22" fillId="14" borderId="2" xfId="17" applyFont="1" applyFill="1" applyBorder="1" applyAlignment="1">
      <alignment horizontal="center" vertical="center"/>
    </xf>
    <xf numFmtId="0" fontId="28" fillId="15" borderId="2" xfId="17" applyFont="1" applyFill="1" applyBorder="1" applyAlignment="1">
      <alignment horizontal="center" vertical="center" wrapText="1"/>
    </xf>
    <xf numFmtId="164" fontId="24" fillId="9" borderId="2" xfId="17" applyNumberFormat="1" applyFont="1" applyFill="1" applyBorder="1" applyAlignment="1">
      <alignment horizontal="center" vertical="center"/>
    </xf>
    <xf numFmtId="0" fontId="24" fillId="9" borderId="2" xfId="0" applyFont="1" applyFill="1" applyBorder="1"/>
    <xf numFmtId="165" fontId="24" fillId="9" borderId="2" xfId="0" applyNumberFormat="1" applyFont="1" applyFill="1" applyBorder="1" applyAlignment="1">
      <alignment horizontal="left" vertical="center"/>
    </xf>
    <xf numFmtId="165" fontId="24" fillId="9" borderId="2" xfId="9" applyNumberFormat="1" applyFont="1" applyFill="1" applyBorder="1" applyAlignment="1">
      <alignment horizontal="left" vertical="center"/>
    </xf>
    <xf numFmtId="166" fontId="24" fillId="9" borderId="2" xfId="9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9" borderId="0" xfId="17" applyFont="1" applyFill="1" applyAlignment="1">
      <alignment horizontal="left" vertical="center"/>
    </xf>
    <xf numFmtId="0" fontId="28" fillId="9" borderId="0" xfId="17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164" fontId="28" fillId="9" borderId="0" xfId="0" applyNumberFormat="1" applyFont="1" applyFill="1" applyAlignment="1">
      <alignment horizontal="center" vertical="center"/>
    </xf>
    <xf numFmtId="0" fontId="22" fillId="14" borderId="5" xfId="17" applyFont="1" applyFill="1" applyBorder="1" applyAlignment="1">
      <alignment horizontal="center" vertical="center"/>
    </xf>
    <xf numFmtId="0" fontId="28" fillId="15" borderId="5" xfId="17" applyFont="1" applyFill="1" applyBorder="1" applyAlignment="1">
      <alignment horizontal="center" vertical="center" wrapText="1"/>
    </xf>
    <xf numFmtId="0" fontId="24" fillId="0" borderId="2" xfId="0" applyFont="1" applyBorder="1"/>
    <xf numFmtId="0" fontId="29" fillId="0" borderId="2" xfId="0" applyFont="1" applyBorder="1"/>
    <xf numFmtId="0" fontId="24" fillId="9" borderId="2" xfId="17" applyFont="1" applyFill="1" applyBorder="1" applyAlignment="1">
      <alignment horizontal="center" vertical="center"/>
    </xf>
    <xf numFmtId="166" fontId="24" fillId="0" borderId="2" xfId="9" applyFont="1" applyFill="1" applyBorder="1" applyAlignment="1">
      <alignment horizontal="left"/>
    </xf>
    <xf numFmtId="166" fontId="24" fillId="0" borderId="2" xfId="9" applyFont="1" applyFill="1" applyBorder="1" applyAlignment="1"/>
    <xf numFmtId="0" fontId="28" fillId="15" borderId="2" xfId="17" applyFont="1" applyFill="1" applyBorder="1" applyAlignment="1">
      <alignment horizontal="left" vertical="center"/>
    </xf>
    <xf numFmtId="0" fontId="28" fillId="15" borderId="2" xfId="17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6" fontId="28" fillId="15" borderId="2" xfId="9" applyFont="1" applyFill="1" applyBorder="1" applyAlignment="1"/>
    <xf numFmtId="0" fontId="14" fillId="0" borderId="0" xfId="0" applyFont="1" applyAlignment="1">
      <alignment horizontal="left"/>
    </xf>
    <xf numFmtId="167" fontId="14" fillId="9" borderId="0" xfId="17" applyNumberFormat="1" applyFont="1" applyFill="1" applyAlignment="1">
      <alignment horizontal="right" vertical="center" wrapText="1"/>
    </xf>
    <xf numFmtId="165" fontId="14" fillId="9" borderId="0" xfId="17" applyNumberFormat="1" applyFont="1" applyFill="1" applyAlignment="1">
      <alignment horizontal="center" vertical="center"/>
    </xf>
    <xf numFmtId="165" fontId="30" fillId="9" borderId="2" xfId="17" applyNumberFormat="1" applyFont="1" applyFill="1" applyBorder="1" applyAlignment="1">
      <alignment horizontal="center" vertical="center"/>
    </xf>
    <xf numFmtId="165" fontId="28" fillId="9" borderId="2" xfId="17" applyNumberFormat="1" applyFont="1" applyFill="1" applyBorder="1" applyAlignment="1">
      <alignment horizontal="center" vertical="center"/>
    </xf>
    <xf numFmtId="0" fontId="24" fillId="0" borderId="0" xfId="0" applyFont="1"/>
    <xf numFmtId="166" fontId="24" fillId="0" borderId="10" xfId="9" applyFont="1" applyFill="1" applyBorder="1" applyAlignment="1"/>
    <xf numFmtId="166" fontId="24" fillId="9" borderId="4" xfId="9" applyFont="1" applyFill="1" applyBorder="1" applyAlignment="1">
      <alignment vertical="center"/>
    </xf>
    <xf numFmtId="0" fontId="24" fillId="9" borderId="4" xfId="17" applyFont="1" applyFill="1" applyBorder="1" applyAlignment="1">
      <alignment horizontal="left" vertical="center"/>
    </xf>
    <xf numFmtId="164" fontId="24" fillId="9" borderId="4" xfId="17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4" fillId="0" borderId="9" xfId="9" applyFont="1" applyFill="1" applyBorder="1" applyAlignment="1">
      <alignment horizontal="center" vertical="center"/>
    </xf>
    <xf numFmtId="166" fontId="24" fillId="0" borderId="4" xfId="9" applyFont="1" applyFill="1" applyBorder="1" applyAlignment="1"/>
    <xf numFmtId="166" fontId="24" fillId="9" borderId="5" xfId="9" applyFont="1" applyFill="1" applyBorder="1" applyAlignment="1">
      <alignment vertical="center"/>
    </xf>
    <xf numFmtId="166" fontId="28" fillId="15" borderId="10" xfId="9" applyFont="1" applyFill="1" applyBorder="1" applyAlignment="1">
      <alignment horizontal="center" vertical="center"/>
    </xf>
    <xf numFmtId="166" fontId="28" fillId="15" borderId="2" xfId="9" applyFont="1" applyFill="1" applyBorder="1" applyAlignment="1">
      <alignment vertical="center"/>
    </xf>
    <xf numFmtId="0" fontId="24" fillId="9" borderId="4" xfId="17" applyFont="1" applyFill="1" applyBorder="1" applyAlignment="1">
      <alignment vertical="center"/>
    </xf>
    <xf numFmtId="166" fontId="24" fillId="0" borderId="2" xfId="9" applyFont="1" applyFill="1" applyBorder="1" applyAlignment="1">
      <alignment horizontal="center" vertical="center"/>
    </xf>
    <xf numFmtId="0" fontId="24" fillId="9" borderId="5" xfId="17" applyFont="1" applyFill="1" applyBorder="1" applyAlignment="1">
      <alignment horizontal="left" vertical="center"/>
    </xf>
    <xf numFmtId="0" fontId="24" fillId="9" borderId="5" xfId="17" applyFont="1" applyFill="1" applyBorder="1" applyAlignment="1">
      <alignment horizontal="center" vertical="center"/>
    </xf>
    <xf numFmtId="166" fontId="24" fillId="0" borderId="5" xfId="9" applyFont="1" applyFill="1" applyBorder="1" applyAlignment="1">
      <alignment horizontal="center" vertical="center"/>
    </xf>
    <xf numFmtId="0" fontId="24" fillId="9" borderId="5" xfId="17" applyFont="1" applyFill="1" applyBorder="1" applyAlignment="1">
      <alignment vertical="center"/>
    </xf>
    <xf numFmtId="166" fontId="24" fillId="0" borderId="5" xfId="9" applyFont="1" applyFill="1" applyBorder="1" applyAlignment="1"/>
    <xf numFmtId="166" fontId="28" fillId="15" borderId="2" xfId="9" applyFont="1" applyFill="1" applyBorder="1" applyAlignment="1">
      <alignment horizontal="center" vertical="center"/>
    </xf>
    <xf numFmtId="0" fontId="31" fillId="0" borderId="0" xfId="0" applyFont="1"/>
    <xf numFmtId="0" fontId="28" fillId="14" borderId="2" xfId="17" applyFont="1" applyFill="1" applyBorder="1" applyAlignment="1">
      <alignment horizontal="center" vertical="center"/>
    </xf>
    <xf numFmtId="0" fontId="24" fillId="9" borderId="2" xfId="17" applyFont="1" applyFill="1" applyBorder="1" applyAlignment="1">
      <alignment horizontal="center"/>
    </xf>
    <xf numFmtId="165" fontId="24" fillId="9" borderId="2" xfId="17" applyNumberFormat="1" applyFont="1" applyFill="1" applyBorder="1" applyAlignment="1">
      <alignment horizontal="left"/>
    </xf>
    <xf numFmtId="0" fontId="24" fillId="0" borderId="2" xfId="0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left" vertical="center"/>
    </xf>
    <xf numFmtId="165" fontId="24" fillId="0" borderId="2" xfId="0" applyNumberFormat="1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24" fillId="9" borderId="2" xfId="17" applyNumberFormat="1" applyFont="1" applyFill="1" applyBorder="1" applyAlignment="1">
      <alignment horizontal="left" vertical="center"/>
    </xf>
    <xf numFmtId="165" fontId="24" fillId="11" borderId="2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23" fillId="9" borderId="11" xfId="17" applyNumberFormat="1" applyFont="1" applyFill="1" applyBorder="1" applyAlignment="1">
      <alignment horizontal="left" vertical="center"/>
    </xf>
    <xf numFmtId="44" fontId="23" fillId="16" borderId="11" xfId="17" applyNumberFormat="1" applyFont="1" applyFill="1" applyBorder="1" applyAlignment="1">
      <alignment vertical="center"/>
    </xf>
    <xf numFmtId="165" fontId="23" fillId="13" borderId="4" xfId="17" applyNumberFormat="1" applyFont="1" applyFill="1" applyBorder="1" applyAlignment="1">
      <alignment horizontal="left" vertical="center"/>
    </xf>
    <xf numFmtId="0" fontId="14" fillId="9" borderId="0" xfId="17" applyFont="1" applyFill="1" applyAlignment="1">
      <alignment horizontal="left" vertical="center"/>
    </xf>
    <xf numFmtId="164" fontId="23" fillId="9" borderId="0" xfId="8" applyFont="1" applyFill="1" applyAlignment="1">
      <alignment horizontal="left" vertical="center"/>
    </xf>
    <xf numFmtId="0" fontId="23" fillId="9" borderId="0" xfId="17" applyFont="1" applyFill="1" applyAlignment="1">
      <alignment horizontal="left" vertical="center"/>
    </xf>
    <xf numFmtId="0" fontId="22" fillId="16" borderId="12" xfId="17" applyFont="1" applyFill="1" applyBorder="1" applyAlignment="1">
      <alignment horizontal="center" vertical="center"/>
    </xf>
    <xf numFmtId="0" fontId="22" fillId="16" borderId="13" xfId="17" applyFont="1" applyFill="1" applyBorder="1" applyAlignment="1">
      <alignment horizontal="center" vertical="center"/>
    </xf>
    <xf numFmtId="164" fontId="22" fillId="9" borderId="6" xfId="8" applyFont="1" applyFill="1" applyBorder="1" applyAlignment="1">
      <alignment vertical="center"/>
    </xf>
    <xf numFmtId="165" fontId="22" fillId="10" borderId="14" xfId="8" applyNumberFormat="1" applyFont="1" applyFill="1" applyBorder="1" applyAlignment="1">
      <alignment horizontal="left" vertical="center"/>
    </xf>
    <xf numFmtId="164" fontId="22" fillId="9" borderId="11" xfId="8" applyFont="1" applyFill="1" applyBorder="1" applyAlignment="1">
      <alignment vertical="center"/>
    </xf>
    <xf numFmtId="0" fontId="32" fillId="17" borderId="11" xfId="17" applyFont="1" applyFill="1" applyBorder="1" applyAlignment="1">
      <alignment horizontal="center" vertical="center"/>
    </xf>
    <xf numFmtId="0" fontId="29" fillId="0" borderId="0" xfId="0" applyFont="1"/>
    <xf numFmtId="168" fontId="29" fillId="0" borderId="11" xfId="1" applyFont="1" applyBorder="1" applyAlignment="1">
      <alignment horizontal="center"/>
    </xf>
    <xf numFmtId="168" fontId="29" fillId="0" borderId="11" xfId="1" applyFont="1" applyBorder="1"/>
    <xf numFmtId="0" fontId="32" fillId="17" borderId="13" xfId="17" applyFont="1" applyFill="1" applyBorder="1" applyAlignment="1">
      <alignment horizontal="center" vertical="center"/>
    </xf>
    <xf numFmtId="0" fontId="14" fillId="11" borderId="0" xfId="17" applyFont="1" applyFill="1" applyAlignment="1">
      <alignment horizontal="center" vertical="center"/>
    </xf>
    <xf numFmtId="168" fontId="29" fillId="0" borderId="11" xfId="0" applyNumberFormat="1" applyFont="1" applyBorder="1"/>
    <xf numFmtId="168" fontId="29" fillId="0" borderId="11" xfId="1" applyFont="1" applyBorder="1" applyAlignment="1">
      <alignment horizontal="left"/>
    </xf>
    <xf numFmtId="0" fontId="29" fillId="0" borderId="4" xfId="0" applyFont="1" applyBorder="1"/>
    <xf numFmtId="0" fontId="29" fillId="9" borderId="10" xfId="0" applyFont="1" applyFill="1" applyBorder="1"/>
    <xf numFmtId="0" fontId="29" fillId="9" borderId="11" xfId="0" applyFont="1" applyFill="1" applyBorder="1" applyAlignment="1">
      <alignment horizontal="center"/>
    </xf>
    <xf numFmtId="0" fontId="29" fillId="9" borderId="10" xfId="0" applyFont="1" applyFill="1" applyBorder="1" applyAlignment="1">
      <alignment horizontal="justify"/>
    </xf>
    <xf numFmtId="0" fontId="29" fillId="9" borderId="10" xfId="17" applyFont="1" applyFill="1" applyBorder="1" applyAlignment="1">
      <alignment vertical="center"/>
    </xf>
    <xf numFmtId="0" fontId="29" fillId="9" borderId="11" xfId="17" applyFont="1" applyFill="1" applyBorder="1" applyAlignment="1">
      <alignment horizontal="center" vertical="center"/>
    </xf>
    <xf numFmtId="0" fontId="29" fillId="9" borderId="0" xfId="17" applyFont="1" applyFill="1" applyAlignment="1">
      <alignment vertical="center"/>
    </xf>
    <xf numFmtId="0" fontId="29" fillId="9" borderId="0" xfId="17" applyFont="1" applyFill="1" applyAlignment="1">
      <alignment horizontal="center" vertical="center"/>
    </xf>
    <xf numFmtId="0" fontId="29" fillId="9" borderId="2" xfId="17" applyFont="1" applyFill="1" applyBorder="1" applyAlignment="1">
      <alignment vertical="center"/>
    </xf>
    <xf numFmtId="0" fontId="29" fillId="0" borderId="10" xfId="0" applyFont="1" applyBorder="1"/>
    <xf numFmtId="0" fontId="29" fillId="0" borderId="0" xfId="17" applyFont="1" applyFill="1" applyAlignment="1">
      <alignment vertical="center"/>
    </xf>
    <xf numFmtId="165" fontId="23" fillId="16" borderId="11" xfId="17" applyNumberFormat="1" applyFont="1" applyFill="1" applyBorder="1" applyAlignment="1">
      <alignment horizontal="left" vertical="center"/>
    </xf>
    <xf numFmtId="0" fontId="14" fillId="18" borderId="0" xfId="17" applyFont="1" applyFill="1" applyAlignment="1">
      <alignment vertical="center"/>
    </xf>
    <xf numFmtId="164" fontId="14" fillId="18" borderId="0" xfId="8" applyFont="1" applyFill="1" applyAlignment="1">
      <alignment vertical="center"/>
    </xf>
    <xf numFmtId="164" fontId="22" fillId="19" borderId="0" xfId="8" applyFont="1" applyFill="1" applyBorder="1" applyAlignment="1">
      <alignment vertical="center"/>
    </xf>
    <xf numFmtId="164" fontId="22" fillId="18" borderId="0" xfId="8" applyFont="1" applyFill="1" applyBorder="1" applyAlignment="1">
      <alignment vertical="center"/>
    </xf>
    <xf numFmtId="165" fontId="22" fillId="19" borderId="0" xfId="8" applyNumberFormat="1" applyFont="1" applyFill="1" applyBorder="1" applyAlignment="1">
      <alignment horizontal="left" vertical="center"/>
    </xf>
    <xf numFmtId="0" fontId="0" fillId="20" borderId="0" xfId="0" applyFill="1"/>
    <xf numFmtId="164" fontId="22" fillId="10" borderId="11" xfId="8" applyFont="1" applyFill="1" applyBorder="1" applyAlignment="1">
      <alignment vertical="center"/>
    </xf>
    <xf numFmtId="164" fontId="23" fillId="9" borderId="11" xfId="8" applyFont="1" applyFill="1" applyBorder="1" applyAlignment="1">
      <alignment vertical="center"/>
    </xf>
    <xf numFmtId="169" fontId="22" fillId="21" borderId="11" xfId="8" applyNumberFormat="1" applyFont="1" applyFill="1" applyBorder="1" applyAlignment="1">
      <alignment horizontal="left" vertical="center"/>
    </xf>
    <xf numFmtId="165" fontId="22" fillId="10" borderId="11" xfId="8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4" fillId="9" borderId="18" xfId="17" applyFont="1" applyFill="1" applyBorder="1" applyAlignment="1">
      <alignment vertical="center"/>
    </xf>
    <xf numFmtId="0" fontId="14" fillId="9" borderId="19" xfId="17" applyFont="1" applyFill="1" applyBorder="1" applyAlignment="1">
      <alignment vertical="center"/>
    </xf>
    <xf numFmtId="0" fontId="14" fillId="9" borderId="22" xfId="17" applyFont="1" applyFill="1" applyBorder="1" applyAlignment="1">
      <alignment vertical="center"/>
    </xf>
    <xf numFmtId="0" fontId="14" fillId="9" borderId="23" xfId="17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4" fillId="9" borderId="0" xfId="17" applyFont="1" applyFill="1" applyBorder="1" applyAlignment="1">
      <alignment vertical="center"/>
    </xf>
    <xf numFmtId="0" fontId="14" fillId="9" borderId="25" xfId="17" applyFont="1" applyFill="1" applyBorder="1" applyAlignment="1">
      <alignment vertical="center"/>
    </xf>
    <xf numFmtId="0" fontId="0" fillId="0" borderId="21" xfId="0" applyFont="1" applyBorder="1"/>
    <xf numFmtId="0" fontId="0" fillId="0" borderId="15" xfId="0" applyFont="1" applyBorder="1"/>
    <xf numFmtId="0" fontId="14" fillId="9" borderId="17" xfId="17" applyFont="1" applyFill="1" applyBorder="1" applyAlignment="1">
      <alignment vertical="center"/>
    </xf>
    <xf numFmtId="0" fontId="14" fillId="9" borderId="16" xfId="17" applyFont="1" applyFill="1" applyBorder="1" applyAlignment="1">
      <alignment vertical="center"/>
    </xf>
    <xf numFmtId="0" fontId="14" fillId="9" borderId="15" xfId="17" applyFont="1" applyFill="1" applyBorder="1" applyAlignment="1">
      <alignment vertical="center"/>
    </xf>
    <xf numFmtId="0" fontId="14" fillId="9" borderId="18" xfId="17" applyFont="1" applyFill="1" applyBorder="1" applyAlignment="1">
      <alignment horizontal="center" vertical="center"/>
    </xf>
    <xf numFmtId="0" fontId="14" fillId="9" borderId="0" xfId="17" applyFont="1" applyFill="1" applyBorder="1" applyAlignment="1">
      <alignment horizontal="center" vertical="center"/>
    </xf>
    <xf numFmtId="0" fontId="14" fillId="9" borderId="22" xfId="17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32" fillId="25" borderId="0" xfId="1" applyFont="1" applyFill="1" applyBorder="1" applyAlignment="1">
      <alignment horizontal="center" vertical="center"/>
    </xf>
    <xf numFmtId="0" fontId="32" fillId="17" borderId="11" xfId="27" applyFont="1" applyFill="1" applyBorder="1" applyAlignment="1">
      <alignment vertical="center" wrapText="1"/>
    </xf>
    <xf numFmtId="0" fontId="0" fillId="20" borderId="0" xfId="0" applyFill="1" applyBorder="1"/>
    <xf numFmtId="165" fontId="0" fillId="20" borderId="0" xfId="0" applyNumberFormat="1" applyFill="1" applyBorder="1"/>
    <xf numFmtId="0" fontId="14" fillId="20" borderId="0" xfId="17" applyFont="1" applyFill="1" applyBorder="1" applyAlignment="1">
      <alignment vertical="center"/>
    </xf>
    <xf numFmtId="0" fontId="32" fillId="25" borderId="0" xfId="17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/>
    </xf>
    <xf numFmtId="168" fontId="11" fillId="9" borderId="11" xfId="1" applyFont="1" applyFill="1" applyBorder="1" applyAlignment="1">
      <alignment horizontal="center"/>
    </xf>
    <xf numFmtId="0" fontId="11" fillId="0" borderId="0" xfId="0" applyFont="1"/>
    <xf numFmtId="168" fontId="11" fillId="18" borderId="0" xfId="1" applyFont="1" applyFill="1" applyBorder="1" applyAlignment="1">
      <alignment horizontal="center"/>
    </xf>
    <xf numFmtId="0" fontId="11" fillId="0" borderId="0" xfId="17" applyFont="1" applyFill="1" applyAlignment="1">
      <alignment vertical="center"/>
    </xf>
    <xf numFmtId="0" fontId="11" fillId="0" borderId="2" xfId="0" applyFont="1" applyBorder="1"/>
    <xf numFmtId="168" fontId="11" fillId="0" borderId="11" xfId="1" applyFont="1" applyBorder="1" applyAlignment="1">
      <alignment horizontal="center"/>
    </xf>
    <xf numFmtId="168" fontId="11" fillId="0" borderId="11" xfId="1" applyFont="1" applyBorder="1"/>
    <xf numFmtId="0" fontId="11" fillId="9" borderId="2" xfId="17" applyFont="1" applyFill="1" applyBorder="1" applyAlignment="1">
      <alignment vertical="center"/>
    </xf>
    <xf numFmtId="0" fontId="33" fillId="0" borderId="11" xfId="23" applyFont="1" applyBorder="1" applyAlignment="1">
      <alignment horizontal="center"/>
    </xf>
    <xf numFmtId="0" fontId="36" fillId="0" borderId="11" xfId="23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17" applyFont="1" applyFill="1" applyAlignment="1">
      <alignment horizontal="center" vertical="center"/>
    </xf>
    <xf numFmtId="0" fontId="11" fillId="0" borderId="11" xfId="0" applyFont="1" applyBorder="1" applyAlignment="1">
      <alignment horizontal="center"/>
    </xf>
    <xf numFmtId="9" fontId="11" fillId="0" borderId="11" xfId="24" applyFont="1" applyBorder="1" applyAlignment="1">
      <alignment horizontal="center"/>
    </xf>
    <xf numFmtId="168" fontId="29" fillId="0" borderId="0" xfId="0" applyNumberFormat="1" applyFont="1"/>
    <xf numFmtId="0" fontId="29" fillId="9" borderId="4" xfId="17" applyNumberFormat="1" applyFont="1" applyFill="1" applyBorder="1" applyAlignment="1">
      <alignment horizontal="center" vertical="center"/>
    </xf>
    <xf numFmtId="44" fontId="29" fillId="9" borderId="4" xfId="17" applyNumberFormat="1" applyFont="1" applyFill="1" applyBorder="1" applyAlignment="1">
      <alignment horizontal="left" vertical="center"/>
    </xf>
    <xf numFmtId="0" fontId="11" fillId="9" borderId="10" xfId="0" applyFont="1" applyFill="1" applyBorder="1"/>
    <xf numFmtId="0" fontId="11" fillId="9" borderId="10" xfId="0" applyFont="1" applyFill="1" applyBorder="1" applyAlignment="1">
      <alignment horizontal="justify"/>
    </xf>
    <xf numFmtId="0" fontId="11" fillId="9" borderId="4" xfId="17" applyFont="1" applyFill="1" applyBorder="1" applyAlignment="1">
      <alignment horizontal="center" vertical="center"/>
    </xf>
    <xf numFmtId="168" fontId="11" fillId="0" borderId="4" xfId="1" applyFont="1" applyBorder="1" applyAlignment="1">
      <alignment horizontal="left"/>
    </xf>
    <xf numFmtId="165" fontId="23" fillId="9" borderId="0" xfId="17" applyNumberFormat="1" applyFont="1" applyFill="1" applyBorder="1" applyAlignment="1">
      <alignment horizontal="left" vertical="center"/>
    </xf>
    <xf numFmtId="0" fontId="24" fillId="9" borderId="0" xfId="17" applyFont="1" applyFill="1" applyAlignment="1">
      <alignment vertical="center"/>
    </xf>
    <xf numFmtId="164" fontId="28" fillId="10" borderId="2" xfId="8" applyFont="1" applyFill="1" applyBorder="1" applyAlignment="1">
      <alignment horizontal="center" vertical="center"/>
    </xf>
    <xf numFmtId="0" fontId="28" fillId="10" borderId="2" xfId="17" applyFont="1" applyFill="1" applyBorder="1" applyAlignment="1">
      <alignment horizontal="center" vertical="center"/>
    </xf>
    <xf numFmtId="0" fontId="24" fillId="9" borderId="2" xfId="17" applyFont="1" applyFill="1" applyBorder="1" applyAlignment="1">
      <alignment vertical="center" wrapText="1"/>
    </xf>
    <xf numFmtId="165" fontId="24" fillId="9" borderId="2" xfId="8" applyNumberFormat="1" applyFont="1" applyFill="1" applyBorder="1" applyAlignment="1">
      <alignment horizontal="center" vertical="center"/>
    </xf>
    <xf numFmtId="165" fontId="24" fillId="9" borderId="2" xfId="17" applyNumberFormat="1" applyFont="1" applyFill="1" applyBorder="1" applyAlignment="1">
      <alignment horizontal="center" vertical="center"/>
    </xf>
    <xf numFmtId="0" fontId="28" fillId="12" borderId="2" xfId="17" applyFont="1" applyFill="1" applyBorder="1" applyAlignment="1">
      <alignment horizontal="center" vertical="center"/>
    </xf>
    <xf numFmtId="165" fontId="28" fillId="10" borderId="2" xfId="8" applyNumberFormat="1" applyFont="1" applyFill="1" applyBorder="1" applyAlignment="1">
      <alignment horizontal="center" vertical="center"/>
    </xf>
    <xf numFmtId="165" fontId="23" fillId="9" borderId="5" xfId="17" applyNumberFormat="1" applyFont="1" applyFill="1" applyBorder="1" applyAlignment="1">
      <alignment horizontal="center" vertical="center"/>
    </xf>
    <xf numFmtId="165" fontId="23" fillId="21" borderId="11" xfId="17" applyNumberFormat="1" applyFont="1" applyFill="1" applyBorder="1" applyAlignment="1">
      <alignment horizontal="left" vertical="center"/>
    </xf>
    <xf numFmtId="0" fontId="20" fillId="22" borderId="5" xfId="17" applyFont="1" applyFill="1" applyBorder="1" applyAlignment="1">
      <alignment horizontal="left" vertical="center"/>
    </xf>
    <xf numFmtId="0" fontId="20" fillId="9" borderId="2" xfId="17" applyFont="1" applyFill="1" applyBorder="1" applyAlignment="1">
      <alignment horizontal="left" vertical="center"/>
    </xf>
    <xf numFmtId="164" fontId="20" fillId="9" borderId="2" xfId="17" applyNumberFormat="1" applyFont="1" applyFill="1" applyBorder="1" applyAlignment="1">
      <alignment horizontal="center" vertical="center"/>
    </xf>
    <xf numFmtId="0" fontId="20" fillId="9" borderId="2" xfId="0" applyFont="1" applyFill="1" applyBorder="1"/>
    <xf numFmtId="165" fontId="20" fillId="9" borderId="2" xfId="0" applyNumberFormat="1" applyFont="1" applyFill="1" applyBorder="1" applyAlignment="1">
      <alignment horizontal="left" vertical="center"/>
    </xf>
    <xf numFmtId="165" fontId="20" fillId="9" borderId="2" xfId="9" applyNumberFormat="1" applyFont="1" applyFill="1" applyBorder="1" applyAlignment="1">
      <alignment horizontal="left" vertical="center"/>
    </xf>
    <xf numFmtId="0" fontId="37" fillId="0" borderId="2" xfId="0" applyFont="1" applyBorder="1"/>
    <xf numFmtId="0" fontId="37" fillId="0" borderId="2" xfId="0" applyFont="1" applyBorder="1" applyAlignment="1">
      <alignment horizontal="center" vertical="center"/>
    </xf>
    <xf numFmtId="165" fontId="37" fillId="0" borderId="2" xfId="0" applyNumberFormat="1" applyFont="1" applyBorder="1" applyAlignment="1">
      <alignment horizontal="left" vertical="center"/>
    </xf>
    <xf numFmtId="0" fontId="20" fillId="9" borderId="4" xfId="17" applyFont="1" applyFill="1" applyBorder="1" applyAlignment="1">
      <alignment vertical="center"/>
    </xf>
    <xf numFmtId="0" fontId="20" fillId="23" borderId="2" xfId="0" applyFont="1" applyFill="1" applyBorder="1" applyAlignment="1">
      <alignment horizontal="left" vertical="center"/>
    </xf>
    <xf numFmtId="0" fontId="20" fillId="23" borderId="2" xfId="0" applyFont="1" applyFill="1" applyBorder="1" applyAlignment="1">
      <alignment horizontal="center" vertical="center"/>
    </xf>
    <xf numFmtId="169" fontId="20" fillId="23" borderId="2" xfId="1" applyNumberFormat="1" applyFont="1" applyFill="1" applyBorder="1" applyAlignment="1">
      <alignment horizontal="left" vertical="center"/>
    </xf>
    <xf numFmtId="0" fontId="20" fillId="0" borderId="2" xfId="17" applyFont="1" applyFill="1" applyBorder="1" applyAlignment="1">
      <alignment horizontal="left" vertical="center"/>
    </xf>
    <xf numFmtId="0" fontId="20" fillId="0" borderId="2" xfId="0" applyFont="1" applyBorder="1"/>
    <xf numFmtId="0" fontId="38" fillId="15" borderId="4" xfId="17" applyFont="1" applyFill="1" applyBorder="1" applyAlignment="1">
      <alignment horizontal="left" vertical="center"/>
    </xf>
    <xf numFmtId="0" fontId="38" fillId="15" borderId="4" xfId="17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5" fontId="38" fillId="15" borderId="9" xfId="9" applyNumberFormat="1" applyFont="1" applyFill="1" applyBorder="1" applyAlignment="1">
      <alignment horizontal="left" vertical="center"/>
    </xf>
    <xf numFmtId="165" fontId="38" fillId="15" borderId="4" xfId="9" applyNumberFormat="1" applyFont="1" applyFill="1" applyBorder="1" applyAlignment="1">
      <alignment horizontal="left" vertical="center"/>
    </xf>
    <xf numFmtId="168" fontId="24" fillId="23" borderId="5" xfId="1" applyFont="1" applyFill="1" applyBorder="1" applyAlignment="1">
      <alignment horizontal="center" vertical="center" wrapText="1"/>
    </xf>
    <xf numFmtId="172" fontId="28" fillId="23" borderId="5" xfId="17" applyNumberFormat="1" applyFont="1" applyFill="1" applyBorder="1" applyAlignment="1">
      <alignment horizontal="center" vertical="center" wrapText="1"/>
    </xf>
    <xf numFmtId="165" fontId="28" fillId="15" borderId="2" xfId="9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165" fontId="28" fillId="21" borderId="11" xfId="17" applyNumberFormat="1" applyFont="1" applyFill="1" applyBorder="1" applyAlignment="1">
      <alignment horizontal="center" vertical="center"/>
    </xf>
    <xf numFmtId="0" fontId="19" fillId="10" borderId="2" xfId="17" applyFont="1" applyFill="1" applyBorder="1" applyAlignment="1">
      <alignment horizontal="center" vertical="center"/>
    </xf>
    <xf numFmtId="164" fontId="19" fillId="10" borderId="2" xfId="8" applyFont="1" applyFill="1" applyBorder="1" applyAlignment="1">
      <alignment horizontal="center" vertical="center"/>
    </xf>
    <xf numFmtId="0" fontId="19" fillId="11" borderId="2" xfId="17" applyFont="1" applyFill="1" applyBorder="1" applyAlignment="1">
      <alignment horizontal="center" vertical="center"/>
    </xf>
    <xf numFmtId="164" fontId="19" fillId="11" borderId="2" xfId="8" applyFont="1" applyFill="1" applyBorder="1" applyAlignment="1">
      <alignment horizontal="center" vertical="center"/>
    </xf>
    <xf numFmtId="0" fontId="11" fillId="24" borderId="11" xfId="0" applyFont="1" applyFill="1" applyBorder="1" applyAlignment="1">
      <alignment horizontal="center" vertical="center"/>
    </xf>
    <xf numFmtId="168" fontId="32" fillId="17" borderId="11" xfId="1" applyFont="1" applyFill="1" applyBorder="1" applyAlignment="1">
      <alignment horizontal="center" vertical="center"/>
    </xf>
    <xf numFmtId="168" fontId="32" fillId="17" borderId="15" xfId="1" applyFont="1" applyFill="1" applyBorder="1" applyAlignment="1">
      <alignment horizontal="center" vertical="center"/>
    </xf>
    <xf numFmtId="168" fontId="32" fillId="17" borderId="16" xfId="1" applyFont="1" applyFill="1" applyBorder="1" applyAlignment="1">
      <alignment horizontal="center" vertical="center"/>
    </xf>
    <xf numFmtId="0" fontId="29" fillId="16" borderId="15" xfId="17" applyFont="1" applyFill="1" applyBorder="1" applyAlignment="1">
      <alignment horizontal="center" vertical="center"/>
    </xf>
    <xf numFmtId="0" fontId="29" fillId="16" borderId="18" xfId="17" applyFont="1" applyFill="1" applyBorder="1" applyAlignment="1">
      <alignment horizontal="center" vertical="center"/>
    </xf>
    <xf numFmtId="0" fontId="29" fillId="16" borderId="19" xfId="17" applyFont="1" applyFill="1" applyBorder="1" applyAlignment="1">
      <alignment horizontal="center" vertical="center"/>
    </xf>
    <xf numFmtId="0" fontId="29" fillId="16" borderId="17" xfId="17" applyFont="1" applyFill="1" applyBorder="1" applyAlignment="1">
      <alignment horizontal="center" vertical="center"/>
    </xf>
    <xf numFmtId="0" fontId="29" fillId="16" borderId="16" xfId="17" applyFont="1" applyFill="1" applyBorder="1" applyAlignment="1">
      <alignment horizontal="center" vertical="center"/>
    </xf>
    <xf numFmtId="0" fontId="22" fillId="16" borderId="12" xfId="17" applyFont="1" applyFill="1" applyBorder="1" applyAlignment="1">
      <alignment horizontal="center" vertical="center"/>
    </xf>
    <xf numFmtId="0" fontId="22" fillId="16" borderId="13" xfId="17" applyFont="1" applyFill="1" applyBorder="1" applyAlignment="1">
      <alignment horizontal="center" vertical="center"/>
    </xf>
    <xf numFmtId="0" fontId="22" fillId="16" borderId="12" xfId="17" applyFont="1" applyFill="1" applyBorder="1" applyAlignment="1">
      <alignment horizontal="center" vertical="center" wrapText="1"/>
    </xf>
    <xf numFmtId="0" fontId="21" fillId="9" borderId="0" xfId="17" applyFont="1" applyFill="1" applyAlignment="1">
      <alignment horizontal="center" vertical="center" wrapText="1"/>
    </xf>
    <xf numFmtId="0" fontId="22" fillId="10" borderId="2" xfId="17" applyFont="1" applyFill="1" applyBorder="1" applyAlignment="1">
      <alignment horizontal="center" vertical="center"/>
    </xf>
    <xf numFmtId="164" fontId="22" fillId="10" borderId="2" xfId="8" applyFont="1" applyFill="1" applyBorder="1" applyAlignment="1">
      <alignment horizontal="center" vertical="center"/>
    </xf>
    <xf numFmtId="0" fontId="22" fillId="12" borderId="2" xfId="17" applyFont="1" applyFill="1" applyBorder="1" applyAlignment="1">
      <alignment horizontal="center" vertical="center"/>
    </xf>
    <xf numFmtId="0" fontId="22" fillId="12" borderId="2" xfId="17" applyFont="1" applyFill="1" applyBorder="1" applyAlignment="1">
      <alignment horizontal="center" vertical="center" wrapText="1"/>
    </xf>
    <xf numFmtId="0" fontId="22" fillId="10" borderId="2" xfId="17" applyFont="1" applyFill="1" applyBorder="1" applyAlignment="1">
      <alignment horizontal="center" vertical="center" wrapText="1"/>
    </xf>
    <xf numFmtId="0" fontId="28" fillId="10" borderId="2" xfId="17" applyFont="1" applyFill="1" applyBorder="1" applyAlignment="1">
      <alignment horizontal="center" vertical="center" wrapText="1"/>
    </xf>
    <xf numFmtId="164" fontId="28" fillId="10" borderId="2" xfId="8" applyFont="1" applyFill="1" applyBorder="1" applyAlignment="1">
      <alignment horizontal="center" vertical="center"/>
    </xf>
    <xf numFmtId="0" fontId="28" fillId="10" borderId="2" xfId="17" applyFont="1" applyFill="1" applyBorder="1" applyAlignment="1">
      <alignment horizontal="center" vertical="center"/>
    </xf>
    <xf numFmtId="0" fontId="28" fillId="13" borderId="2" xfId="17" applyFont="1" applyFill="1" applyBorder="1" applyAlignment="1">
      <alignment horizontal="center" vertical="center"/>
    </xf>
    <xf numFmtId="0" fontId="21" fillId="9" borderId="21" xfId="17" applyFont="1" applyFill="1" applyBorder="1" applyAlignment="1">
      <alignment horizontal="center" vertical="center" wrapText="1"/>
    </xf>
    <xf numFmtId="0" fontId="21" fillId="9" borderId="22" xfId="17" applyFont="1" applyFill="1" applyBorder="1" applyAlignment="1">
      <alignment horizontal="center" vertical="center" wrapText="1"/>
    </xf>
    <xf numFmtId="0" fontId="28" fillId="12" borderId="2" xfId="17" applyFont="1" applyFill="1" applyBorder="1" applyAlignment="1">
      <alignment horizontal="center" vertical="center"/>
    </xf>
    <xf numFmtId="164" fontId="26" fillId="10" borderId="2" xfId="8" applyFont="1" applyFill="1" applyBorder="1" applyAlignment="1">
      <alignment horizontal="center" vertical="center"/>
    </xf>
    <xf numFmtId="0" fontId="26" fillId="10" borderId="2" xfId="17" applyFont="1" applyFill="1" applyBorder="1" applyAlignment="1">
      <alignment horizontal="center" vertical="center"/>
    </xf>
    <xf numFmtId="0" fontId="26" fillId="10" borderId="2" xfId="17" applyFont="1" applyFill="1" applyBorder="1" applyAlignment="1">
      <alignment horizontal="center" vertical="center" wrapText="1"/>
    </xf>
    <xf numFmtId="167" fontId="24" fillId="9" borderId="2" xfId="17" applyNumberFormat="1" applyFont="1" applyFill="1" applyBorder="1" applyAlignment="1">
      <alignment horizontal="center" vertical="center"/>
    </xf>
    <xf numFmtId="0" fontId="21" fillId="9" borderId="17" xfId="17" applyFont="1" applyFill="1" applyBorder="1" applyAlignment="1">
      <alignment horizontal="center" vertical="center" wrapText="1"/>
    </xf>
    <xf numFmtId="0" fontId="21" fillId="9" borderId="16" xfId="17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2" xfId="17" applyFont="1" applyFill="1" applyBorder="1" applyAlignment="1">
      <alignment horizontal="center" vertical="center"/>
    </xf>
  </cellXfs>
  <cellStyles count="3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Excel_BuiltIn_Currency" xfId="9" xr:uid="{00000000-0005-0000-0000-000007000000}"/>
    <cellStyle name="Footnote" xfId="10" xr:uid="{00000000-0005-0000-0000-000008000000}"/>
    <cellStyle name="Good" xfId="11" xr:uid="{00000000-0005-0000-0000-000009000000}"/>
    <cellStyle name="Heading" xfId="12" xr:uid="{00000000-0005-0000-0000-00000A000000}"/>
    <cellStyle name="Heading 1" xfId="13" xr:uid="{00000000-0005-0000-0000-00000B000000}"/>
    <cellStyle name="Heading 2" xfId="14" xr:uid="{00000000-0005-0000-0000-00000C000000}"/>
    <cellStyle name="Hyperlink" xfId="15" xr:uid="{00000000-0005-0000-0000-00000D000000}"/>
    <cellStyle name="Moeda" xfId="1" builtinId="4" customBuiltin="1"/>
    <cellStyle name="Moeda 2" xfId="26" xr:uid="{B125ED2B-C628-4684-BAD8-99EFE45E2482}"/>
    <cellStyle name="Neutral" xfId="16" xr:uid="{00000000-0005-0000-0000-00000F000000}"/>
    <cellStyle name="Normal" xfId="0" builtinId="0" customBuiltin="1"/>
    <cellStyle name="Normal 2" xfId="17" xr:uid="{00000000-0005-0000-0000-000011000000}"/>
    <cellStyle name="Normal 2 2" xfId="27" xr:uid="{E77B19FB-52CD-402C-ABC4-FBBA7BD28B31}"/>
    <cellStyle name="Normal 3" xfId="23" xr:uid="{835CE86A-9D37-4F51-A3D9-43FD65A3B4B9}"/>
    <cellStyle name="Normal 3 2" xfId="28" xr:uid="{E9FF57AF-3A8B-4C12-8C07-DF230E5364AE}"/>
    <cellStyle name="Normal 4" xfId="29" xr:uid="{B01EC224-117A-4D81-A1C3-52EB0D94E6A2}"/>
    <cellStyle name="Normal 5" xfId="25" xr:uid="{54CB33BF-88AD-4C67-92CA-6FABA2AA7227}"/>
    <cellStyle name="Note" xfId="18" xr:uid="{00000000-0005-0000-0000-000012000000}"/>
    <cellStyle name="Porcentagem" xfId="24" builtinId="5"/>
    <cellStyle name="Porcentagem 2" xfId="30" xr:uid="{4891A8A4-70F3-404C-8F67-4C5D635DE1B5}"/>
    <cellStyle name="Result" xfId="19" xr:uid="{00000000-0005-0000-0000-000013000000}"/>
    <cellStyle name="Status" xfId="20" xr:uid="{00000000-0005-0000-0000-000014000000}"/>
    <cellStyle name="Text" xfId="21" xr:uid="{00000000-0005-0000-0000-000015000000}"/>
    <cellStyle name="Vírgula 2" xfId="31" xr:uid="{56A6872B-10C5-4B3A-8F3C-D02AFBCFCE83}"/>
    <cellStyle name="Warning" xfId="22" xr:uid="{00000000-0005-0000-0000-00001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85724</xdr:rowOff>
    </xdr:from>
    <xdr:to>
      <xdr:col>1</xdr:col>
      <xdr:colOff>582294</xdr:colOff>
      <xdr:row>4</xdr:row>
      <xdr:rowOff>519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5008515-0AAF-4898-B3FA-BA53FD37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85724"/>
          <a:ext cx="706118" cy="791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1</xdr:col>
      <xdr:colOff>601343</xdr:colOff>
      <xdr:row>4</xdr:row>
      <xdr:rowOff>67194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E8AA98-C151-4A09-A73A-E5ADF2917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099"/>
          <a:ext cx="708499" cy="791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47624</xdr:rowOff>
    </xdr:from>
    <xdr:to>
      <xdr:col>0</xdr:col>
      <xdr:colOff>829943</xdr:colOff>
      <xdr:row>4</xdr:row>
      <xdr:rowOff>38619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94DAAB-9F02-4D8F-8506-3AF765308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7624"/>
          <a:ext cx="706118" cy="791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47624</xdr:rowOff>
    </xdr:from>
    <xdr:to>
      <xdr:col>0</xdr:col>
      <xdr:colOff>829943</xdr:colOff>
      <xdr:row>4</xdr:row>
      <xdr:rowOff>114819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DB25D9-8C56-4B32-B2E2-D87262376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7624"/>
          <a:ext cx="706118" cy="791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115165</xdr:colOff>
      <xdr:row>0</xdr:row>
      <xdr:rowOff>168851</xdr:rowOff>
    </xdr:from>
    <xdr:to>
      <xdr:col>0</xdr:col>
      <xdr:colOff>935181</xdr:colOff>
      <xdr:row>4</xdr:row>
      <xdr:rowOff>51954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964F49-67DB-408A-B4D5-19F1DC57A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65" y="168851"/>
          <a:ext cx="820016" cy="8875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77149</xdr:rowOff>
    </xdr:from>
    <xdr:to>
      <xdr:col>0</xdr:col>
      <xdr:colOff>982806</xdr:colOff>
      <xdr:row>4</xdr:row>
      <xdr:rowOff>83128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F29075-7CFC-4392-9FB1-0968A4BC2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7149"/>
          <a:ext cx="792306" cy="84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workbookViewId="0">
      <selection activeCell="G1" sqref="A1:G5"/>
    </sheetView>
  </sheetViews>
  <sheetFormatPr defaultRowHeight="12.75" customHeight="1"/>
  <cols>
    <col min="1" max="1" width="2" style="2" customWidth="1"/>
    <col min="2" max="2" width="28.7109375" style="2" customWidth="1"/>
    <col min="3" max="3" width="2.140625" style="2" customWidth="1"/>
    <col min="4" max="5" width="20.5703125" style="3" customWidth="1"/>
    <col min="6" max="7" width="20.5703125" style="2" customWidth="1"/>
    <col min="8" max="8" width="22" style="2" customWidth="1"/>
    <col min="9" max="9" width="9.42578125" style="2" customWidth="1"/>
    <col min="10" max="10" width="24.28515625" style="2" customWidth="1"/>
    <col min="11" max="11" width="22" style="2" customWidth="1"/>
    <col min="12" max="12" width="26.28515625" style="2" customWidth="1"/>
    <col min="13" max="13" width="19.5703125" style="2" customWidth="1"/>
    <col min="14" max="257" width="9.140625" style="2" customWidth="1"/>
    <col min="258" max="258" width="9.140625" customWidth="1"/>
  </cols>
  <sheetData>
    <row r="1" spans="1:10" ht="17.25" customHeight="1">
      <c r="A1" s="1"/>
      <c r="B1" s="202" t="s">
        <v>149</v>
      </c>
    </row>
    <row r="2" spans="1:10" ht="17.25" customHeight="1">
      <c r="A2" s="1"/>
      <c r="B2" s="202" t="s">
        <v>150</v>
      </c>
    </row>
    <row r="3" spans="1:10" ht="17.25" customHeight="1">
      <c r="A3" s="1"/>
      <c r="B3" s="202" t="s">
        <v>151</v>
      </c>
    </row>
    <row r="4" spans="1:10" ht="17.25" customHeight="1">
      <c r="A4" s="4"/>
      <c r="B4" s="202" t="s">
        <v>152</v>
      </c>
      <c r="J4"/>
    </row>
    <row r="5" spans="1:10" ht="17.25" customHeight="1">
      <c r="B5" s="203" t="s">
        <v>153</v>
      </c>
    </row>
    <row r="6" spans="1:10" ht="17.25" customHeight="1">
      <c r="B6" s="203"/>
    </row>
    <row r="7" spans="1:10" ht="18" customHeight="1">
      <c r="B7" s="285" t="s">
        <v>3</v>
      </c>
      <c r="C7" s="6"/>
      <c r="D7" s="286" t="s">
        <v>4</v>
      </c>
      <c r="E7" s="286"/>
      <c r="F7" s="286"/>
      <c r="G7" s="286"/>
      <c r="J7"/>
    </row>
    <row r="8" spans="1:10" ht="26.25" customHeight="1">
      <c r="B8" s="285"/>
      <c r="C8" s="6"/>
      <c r="D8" s="7" t="s">
        <v>5</v>
      </c>
      <c r="E8" s="8" t="s">
        <v>6</v>
      </c>
      <c r="F8" s="7"/>
      <c r="G8" s="5" t="s">
        <v>7</v>
      </c>
    </row>
    <row r="9" spans="1:10" ht="18.75" customHeight="1">
      <c r="B9" s="9" t="s">
        <v>8</v>
      </c>
      <c r="D9" s="10">
        <v>78408.72</v>
      </c>
      <c r="E9" s="11">
        <v>0</v>
      </c>
      <c r="F9" s="11">
        <v>0</v>
      </c>
      <c r="G9" s="12">
        <f t="shared" ref="G9:G25" si="0">D9+E9+F9</f>
        <v>78408.72</v>
      </c>
      <c r="H9" s="13"/>
    </row>
    <row r="10" spans="1:10" ht="18.75" customHeight="1">
      <c r="B10" s="14" t="s">
        <v>9</v>
      </c>
      <c r="D10" s="10">
        <v>72088.73</v>
      </c>
      <c r="E10" s="11">
        <v>0</v>
      </c>
      <c r="F10" s="11">
        <v>0</v>
      </c>
      <c r="G10" s="12">
        <f t="shared" si="0"/>
        <v>72088.73</v>
      </c>
    </row>
    <row r="11" spans="1:10" ht="18.75" customHeight="1">
      <c r="B11" s="14" t="s">
        <v>10</v>
      </c>
      <c r="D11" s="10">
        <v>200833.85</v>
      </c>
      <c r="E11" s="11">
        <v>0</v>
      </c>
      <c r="F11" s="11">
        <v>0</v>
      </c>
      <c r="G11" s="12">
        <f t="shared" si="0"/>
        <v>200833.85</v>
      </c>
    </row>
    <row r="12" spans="1:10" ht="18.75" customHeight="1">
      <c r="B12" s="14" t="s">
        <v>11</v>
      </c>
      <c r="D12" s="10">
        <v>14249.29</v>
      </c>
      <c r="E12" s="11">
        <v>0</v>
      </c>
      <c r="F12" s="11">
        <v>0</v>
      </c>
      <c r="G12" s="12">
        <f t="shared" si="0"/>
        <v>14249.29</v>
      </c>
    </row>
    <row r="13" spans="1:10" ht="18.75" customHeight="1">
      <c r="B13" s="14" t="s">
        <v>12</v>
      </c>
      <c r="D13" s="10">
        <v>134811.73000000001</v>
      </c>
      <c r="E13" s="11">
        <v>0</v>
      </c>
      <c r="F13" s="11">
        <v>0</v>
      </c>
      <c r="G13" s="12">
        <f t="shared" si="0"/>
        <v>134811.73000000001</v>
      </c>
    </row>
    <row r="14" spans="1:10" ht="18.75" customHeight="1">
      <c r="B14" s="14" t="s">
        <v>13</v>
      </c>
      <c r="D14" s="10">
        <v>96950.09</v>
      </c>
      <c r="E14" s="11">
        <v>0</v>
      </c>
      <c r="F14" s="11">
        <v>0</v>
      </c>
      <c r="G14" s="12">
        <f t="shared" si="0"/>
        <v>96950.09</v>
      </c>
    </row>
    <row r="15" spans="1:10" ht="18.75" customHeight="1">
      <c r="B15" s="14" t="s">
        <v>14</v>
      </c>
      <c r="D15" s="10">
        <v>155976.26999999999</v>
      </c>
      <c r="E15" s="11">
        <v>0</v>
      </c>
      <c r="F15" s="11">
        <v>0</v>
      </c>
      <c r="G15" s="12">
        <f t="shared" si="0"/>
        <v>155976.26999999999</v>
      </c>
    </row>
    <row r="16" spans="1:10" ht="18.75" customHeight="1">
      <c r="B16" s="14" t="s">
        <v>15</v>
      </c>
      <c r="D16" s="10">
        <v>170903.73</v>
      </c>
      <c r="E16" s="11">
        <v>0</v>
      </c>
      <c r="F16" s="11">
        <v>0</v>
      </c>
      <c r="G16" s="12">
        <f t="shared" si="0"/>
        <v>170903.73</v>
      </c>
    </row>
    <row r="17" spans="2:7" ht="18.75" customHeight="1">
      <c r="B17" s="14" t="s">
        <v>16</v>
      </c>
      <c r="D17" s="10">
        <v>101536.57</v>
      </c>
      <c r="E17" s="11">
        <v>0</v>
      </c>
      <c r="F17" s="11">
        <v>0</v>
      </c>
      <c r="G17" s="12">
        <f t="shared" si="0"/>
        <v>101536.57</v>
      </c>
    </row>
    <row r="18" spans="2:7" ht="18.75" customHeight="1">
      <c r="B18" s="14" t="s">
        <v>17</v>
      </c>
      <c r="D18" s="10">
        <v>57731.7</v>
      </c>
      <c r="E18" s="11">
        <v>0</v>
      </c>
      <c r="F18" s="11">
        <v>0</v>
      </c>
      <c r="G18" s="12">
        <f t="shared" si="0"/>
        <v>57731.7</v>
      </c>
    </row>
    <row r="19" spans="2:7" ht="18.75" customHeight="1">
      <c r="B19" s="14" t="s">
        <v>18</v>
      </c>
      <c r="D19" s="10">
        <v>235650.07</v>
      </c>
      <c r="E19" s="11">
        <v>0</v>
      </c>
      <c r="F19" s="11">
        <v>0</v>
      </c>
      <c r="G19" s="12">
        <f t="shared" si="0"/>
        <v>235650.07</v>
      </c>
    </row>
    <row r="20" spans="2:7" ht="18.75" customHeight="1">
      <c r="B20" s="14" t="s">
        <v>19</v>
      </c>
      <c r="D20" s="10">
        <v>70543.11</v>
      </c>
      <c r="E20" s="11">
        <v>0</v>
      </c>
      <c r="F20" s="11">
        <v>0</v>
      </c>
      <c r="G20" s="12">
        <f t="shared" si="0"/>
        <v>70543.11</v>
      </c>
    </row>
    <row r="21" spans="2:7" ht="18.75" customHeight="1">
      <c r="B21" s="14" t="s">
        <v>20</v>
      </c>
      <c r="D21" s="10">
        <v>91434.04</v>
      </c>
      <c r="E21" s="11">
        <v>0</v>
      </c>
      <c r="F21" s="11">
        <v>0</v>
      </c>
      <c r="G21" s="12">
        <f t="shared" si="0"/>
        <v>91434.04</v>
      </c>
    </row>
    <row r="22" spans="2:7" ht="18.75" customHeight="1">
      <c r="B22" s="15" t="s">
        <v>21</v>
      </c>
      <c r="D22" s="10">
        <v>156062.64000000001</v>
      </c>
      <c r="E22" s="11">
        <v>0</v>
      </c>
      <c r="F22" s="11">
        <v>0</v>
      </c>
      <c r="G22" s="12">
        <f t="shared" si="0"/>
        <v>156062.64000000001</v>
      </c>
    </row>
    <row r="23" spans="2:7" ht="18.75" customHeight="1">
      <c r="B23" s="15" t="s">
        <v>22</v>
      </c>
      <c r="D23" s="10">
        <v>0</v>
      </c>
      <c r="E23" s="12">
        <v>41115.449999999997</v>
      </c>
      <c r="F23" s="11">
        <v>0</v>
      </c>
      <c r="G23" s="12">
        <f t="shared" si="0"/>
        <v>41115.449999999997</v>
      </c>
    </row>
    <row r="24" spans="2:7" ht="18.75" customHeight="1">
      <c r="B24" s="15" t="s">
        <v>23</v>
      </c>
      <c r="D24" s="10">
        <v>0</v>
      </c>
      <c r="E24" s="12">
        <v>24181.38</v>
      </c>
      <c r="F24" s="11">
        <v>0</v>
      </c>
      <c r="G24" s="12">
        <f t="shared" si="0"/>
        <v>24181.38</v>
      </c>
    </row>
    <row r="25" spans="2:7" ht="18.75" customHeight="1">
      <c r="B25" s="15"/>
      <c r="D25" s="10">
        <v>0</v>
      </c>
      <c r="E25" s="12">
        <v>0</v>
      </c>
      <c r="F25" s="11">
        <v>0</v>
      </c>
      <c r="G25" s="12">
        <f t="shared" si="0"/>
        <v>0</v>
      </c>
    </row>
    <row r="26" spans="2:7" ht="18" customHeight="1">
      <c r="B26" s="5" t="s">
        <v>7</v>
      </c>
      <c r="C26" s="6"/>
      <c r="D26" s="16">
        <f>SUM(D9:D25)</f>
        <v>1637180.54</v>
      </c>
      <c r="E26" s="16">
        <f>SUM(E9:E25)</f>
        <v>65296.83</v>
      </c>
      <c r="F26" s="16">
        <f>SUM(F9:F25)</f>
        <v>0</v>
      </c>
      <c r="G26" s="16">
        <f>SUM(G9:G25)</f>
        <v>1702477.3699999999</v>
      </c>
    </row>
    <row r="27" spans="2:7" ht="18.600000000000001" customHeight="1"/>
    <row r="28" spans="2:7" ht="18.600000000000001" customHeight="1"/>
    <row r="29" spans="2:7" ht="18.600000000000001" customHeight="1">
      <c r="B29" s="285" t="s">
        <v>3</v>
      </c>
      <c r="C29" s="17"/>
      <c r="D29" s="286" t="s">
        <v>24</v>
      </c>
      <c r="E29" s="286"/>
      <c r="F29" s="286"/>
      <c r="G29" s="286"/>
    </row>
    <row r="30" spans="2:7" ht="18.600000000000001" customHeight="1">
      <c r="B30" s="285"/>
      <c r="C30" s="17"/>
      <c r="D30" s="7" t="s">
        <v>25</v>
      </c>
      <c r="E30" s="8"/>
      <c r="F30" s="7"/>
      <c r="G30" s="5" t="s">
        <v>7</v>
      </c>
    </row>
    <row r="31" spans="2:7" ht="18.600000000000001" customHeight="1">
      <c r="B31" s="18" t="s">
        <v>26</v>
      </c>
      <c r="C31" s="19"/>
      <c r="D31" s="20">
        <v>130151.42</v>
      </c>
      <c r="E31" s="11">
        <v>0</v>
      </c>
      <c r="F31" s="11">
        <v>0</v>
      </c>
      <c r="G31" s="12">
        <f t="shared" ref="G31:G37" si="1">SUM(D31:F31)</f>
        <v>130151.42</v>
      </c>
    </row>
    <row r="32" spans="2:7" ht="18.600000000000001" customHeight="1">
      <c r="B32" s="9" t="s">
        <v>27</v>
      </c>
      <c r="C32" s="19"/>
      <c r="D32" s="20">
        <v>15262.59</v>
      </c>
      <c r="E32" s="11">
        <v>0</v>
      </c>
      <c r="F32" s="11">
        <v>0</v>
      </c>
      <c r="G32" s="12">
        <f t="shared" si="1"/>
        <v>15262.59</v>
      </c>
    </row>
    <row r="33" spans="2:7" ht="18.600000000000001" customHeight="1">
      <c r="B33" s="9" t="s">
        <v>28</v>
      </c>
      <c r="C33" s="19"/>
      <c r="D33" s="20">
        <v>28723.01</v>
      </c>
      <c r="E33" s="11">
        <v>0</v>
      </c>
      <c r="F33" s="11">
        <v>0</v>
      </c>
      <c r="G33" s="12">
        <f t="shared" si="1"/>
        <v>28723.01</v>
      </c>
    </row>
    <row r="34" spans="2:7" ht="18.600000000000001" customHeight="1">
      <c r="B34" s="21" t="s">
        <v>29</v>
      </c>
      <c r="C34" s="19"/>
      <c r="D34" s="20">
        <v>79182.929999999993</v>
      </c>
      <c r="E34" s="11">
        <v>0</v>
      </c>
      <c r="F34" s="11">
        <v>0</v>
      </c>
      <c r="G34" s="12">
        <f t="shared" si="1"/>
        <v>79182.929999999993</v>
      </c>
    </row>
    <row r="35" spans="2:7" ht="18.600000000000001" customHeight="1">
      <c r="B35" s="21" t="s">
        <v>30</v>
      </c>
      <c r="C35" s="19"/>
      <c r="D35" s="11">
        <v>46450.53</v>
      </c>
      <c r="E35" s="11">
        <v>0</v>
      </c>
      <c r="F35" s="11">
        <v>0</v>
      </c>
      <c r="G35" s="12">
        <f t="shared" si="1"/>
        <v>46450.53</v>
      </c>
    </row>
    <row r="36" spans="2:7" ht="18.600000000000001" customHeight="1">
      <c r="B36" s="21" t="s">
        <v>31</v>
      </c>
      <c r="C36" s="19"/>
      <c r="D36" s="11">
        <v>48706.48</v>
      </c>
      <c r="E36" s="11">
        <v>0</v>
      </c>
      <c r="F36" s="11">
        <v>0</v>
      </c>
      <c r="G36" s="12">
        <f t="shared" si="1"/>
        <v>48706.48</v>
      </c>
    </row>
    <row r="37" spans="2:7" ht="18.600000000000001" customHeight="1">
      <c r="B37" s="14" t="s">
        <v>18</v>
      </c>
      <c r="C37" s="19"/>
      <c r="D37" s="11">
        <v>0</v>
      </c>
      <c r="E37" s="11">
        <v>0</v>
      </c>
      <c r="F37" s="11">
        <v>0</v>
      </c>
      <c r="G37" s="12">
        <f t="shared" si="1"/>
        <v>0</v>
      </c>
    </row>
    <row r="38" spans="2:7" ht="18.600000000000001" customHeight="1">
      <c r="B38" s="5" t="s">
        <v>7</v>
      </c>
      <c r="C38" s="17"/>
      <c r="D38" s="16">
        <f>SUM(D31:D37)</f>
        <v>348476.95999999996</v>
      </c>
      <c r="E38" s="16">
        <f>SUM(E31:E37)</f>
        <v>0</v>
      </c>
      <c r="F38" s="16">
        <f>SUM(F31:F37)</f>
        <v>0</v>
      </c>
      <c r="G38" s="16">
        <f>SUM(G31:G37)</f>
        <v>348476.95999999996</v>
      </c>
    </row>
    <row r="39" spans="2:7" ht="18.600000000000001" customHeight="1"/>
    <row r="40" spans="2:7" ht="18" customHeight="1"/>
    <row r="41" spans="2:7" ht="37.9" customHeight="1">
      <c r="B41" s="287" t="s">
        <v>3</v>
      </c>
      <c r="C41" s="17"/>
      <c r="D41" s="288" t="s">
        <v>32</v>
      </c>
      <c r="E41" s="288"/>
      <c r="F41" s="288"/>
    </row>
    <row r="42" spans="2:7" ht="18.75" customHeight="1">
      <c r="B42" s="287"/>
      <c r="C42" s="17"/>
      <c r="D42" s="23" t="s">
        <v>33</v>
      </c>
      <c r="E42" s="22" t="s">
        <v>34</v>
      </c>
      <c r="F42" s="22" t="s">
        <v>7</v>
      </c>
    </row>
    <row r="43" spans="2:7" ht="18.75" customHeight="1">
      <c r="B43" s="18" t="s">
        <v>26</v>
      </c>
      <c r="C43" s="19"/>
      <c r="D43" s="24">
        <f t="shared" ref="D43:D54" si="2">G9</f>
        <v>78408.72</v>
      </c>
      <c r="E43" s="25">
        <f>G31</f>
        <v>130151.42</v>
      </c>
      <c r="F43" s="25">
        <f t="shared" ref="F43:F55" si="3">D43+E43</f>
        <v>208560.14</v>
      </c>
    </row>
    <row r="44" spans="2:7" ht="18.75" customHeight="1">
      <c r="B44" s="9" t="s">
        <v>35</v>
      </c>
      <c r="C44" s="19"/>
      <c r="D44" s="24">
        <f t="shared" si="2"/>
        <v>72088.73</v>
      </c>
      <c r="E44" s="25">
        <v>0</v>
      </c>
      <c r="F44" s="25">
        <f t="shared" si="3"/>
        <v>72088.73</v>
      </c>
    </row>
    <row r="45" spans="2:7" ht="18.75" customHeight="1">
      <c r="B45" s="9" t="s">
        <v>27</v>
      </c>
      <c r="C45" s="19"/>
      <c r="D45" s="24">
        <f t="shared" si="2"/>
        <v>200833.85</v>
      </c>
      <c r="E45" s="25">
        <f>G32</f>
        <v>15262.59</v>
      </c>
      <c r="F45" s="25">
        <f t="shared" si="3"/>
        <v>216096.44</v>
      </c>
    </row>
    <row r="46" spans="2:7" ht="18.75" customHeight="1">
      <c r="B46" s="9" t="s">
        <v>31</v>
      </c>
      <c r="C46" s="19"/>
      <c r="D46" s="24">
        <f t="shared" si="2"/>
        <v>14249.29</v>
      </c>
      <c r="E46" s="25">
        <f>D36</f>
        <v>48706.48</v>
      </c>
      <c r="F46" s="25">
        <f t="shared" si="3"/>
        <v>62955.770000000004</v>
      </c>
    </row>
    <row r="47" spans="2:7" ht="18.75" customHeight="1">
      <c r="B47" s="9" t="s">
        <v>28</v>
      </c>
      <c r="C47" s="19"/>
      <c r="D47" s="24">
        <f t="shared" si="2"/>
        <v>134811.73000000001</v>
      </c>
      <c r="E47" s="25">
        <f>G33</f>
        <v>28723.01</v>
      </c>
      <c r="F47" s="25">
        <f t="shared" si="3"/>
        <v>163534.74000000002</v>
      </c>
    </row>
    <row r="48" spans="2:7" ht="18.75" customHeight="1">
      <c r="B48" s="9" t="s">
        <v>36</v>
      </c>
      <c r="C48" s="19"/>
      <c r="D48" s="24">
        <f t="shared" si="2"/>
        <v>96950.09</v>
      </c>
      <c r="E48" s="25">
        <v>0</v>
      </c>
      <c r="F48" s="25">
        <f t="shared" si="3"/>
        <v>96950.09</v>
      </c>
    </row>
    <row r="49" spans="2:10" ht="18.75" customHeight="1">
      <c r="B49" s="21" t="s">
        <v>29</v>
      </c>
      <c r="C49" s="19"/>
      <c r="D49" s="24">
        <f t="shared" si="2"/>
        <v>155976.26999999999</v>
      </c>
      <c r="E49" s="25">
        <f>G34</f>
        <v>79182.929999999993</v>
      </c>
      <c r="F49" s="25">
        <f t="shared" si="3"/>
        <v>235159.19999999998</v>
      </c>
    </row>
    <row r="50" spans="2:10" ht="18.75" customHeight="1">
      <c r="B50" s="21" t="s">
        <v>37</v>
      </c>
      <c r="C50" s="19"/>
      <c r="D50" s="24">
        <f t="shared" si="2"/>
        <v>170903.73</v>
      </c>
      <c r="E50" s="25">
        <v>0</v>
      </c>
      <c r="F50" s="25">
        <f t="shared" si="3"/>
        <v>170903.73</v>
      </c>
    </row>
    <row r="51" spans="2:10" ht="18.75" customHeight="1">
      <c r="B51" s="21" t="s">
        <v>38</v>
      </c>
      <c r="C51" s="19"/>
      <c r="D51" s="24">
        <f t="shared" si="2"/>
        <v>101536.57</v>
      </c>
      <c r="E51" s="25">
        <v>0</v>
      </c>
      <c r="F51" s="25">
        <f t="shared" si="3"/>
        <v>101536.57</v>
      </c>
    </row>
    <row r="52" spans="2:10" ht="18.75" customHeight="1">
      <c r="B52" s="9" t="s">
        <v>39</v>
      </c>
      <c r="C52" s="19"/>
      <c r="D52" s="24">
        <f t="shared" si="2"/>
        <v>57731.7</v>
      </c>
      <c r="E52" s="25">
        <v>0</v>
      </c>
      <c r="F52" s="25">
        <f t="shared" si="3"/>
        <v>57731.7</v>
      </c>
    </row>
    <row r="53" spans="2:10" ht="18.75" customHeight="1">
      <c r="B53" s="21" t="s">
        <v>40</v>
      </c>
      <c r="C53" s="19"/>
      <c r="D53" s="24">
        <f t="shared" si="2"/>
        <v>235650.07</v>
      </c>
      <c r="E53" s="25">
        <v>0</v>
      </c>
      <c r="F53" s="25">
        <f t="shared" si="3"/>
        <v>235650.07</v>
      </c>
    </row>
    <row r="54" spans="2:10" ht="18.75" customHeight="1">
      <c r="B54" s="21" t="s">
        <v>41</v>
      </c>
      <c r="C54" s="19"/>
      <c r="D54" s="24">
        <f t="shared" si="2"/>
        <v>70543.11</v>
      </c>
      <c r="E54" s="25">
        <v>0</v>
      </c>
      <c r="F54" s="25">
        <f t="shared" si="3"/>
        <v>70543.11</v>
      </c>
    </row>
    <row r="55" spans="2:10" ht="18" customHeight="1">
      <c r="B55" s="21" t="s">
        <v>30</v>
      </c>
      <c r="C55" s="19"/>
      <c r="D55" s="26">
        <v>37324</v>
      </c>
      <c r="E55" s="25">
        <f>D35</f>
        <v>46450.53</v>
      </c>
      <c r="F55" s="25">
        <f t="shared" si="3"/>
        <v>83774.53</v>
      </c>
    </row>
    <row r="56" spans="2:10" ht="23.1" customHeight="1">
      <c r="B56" s="22" t="s">
        <v>7</v>
      </c>
      <c r="C56" s="17"/>
      <c r="D56" s="27">
        <f>SUM(D43:D55)</f>
        <v>1427007.86</v>
      </c>
      <c r="E56" s="27">
        <f>SUM(E43:E55)</f>
        <v>348476.96000000008</v>
      </c>
      <c r="F56" s="28">
        <f>SUM(F43:F55)</f>
        <v>1775484.82</v>
      </c>
    </row>
    <row r="57" spans="2:10" ht="18" customHeight="1"/>
    <row r="58" spans="2:10" ht="18" customHeight="1">
      <c r="G58" s="29"/>
    </row>
    <row r="59" spans="2:10" ht="18.75" customHeight="1">
      <c r="G59" s="3"/>
      <c r="H59" s="13"/>
    </row>
    <row r="60" spans="2:10" ht="18.75" customHeight="1"/>
    <row r="61" spans="2:10" ht="18.75" customHeight="1">
      <c r="H61" s="30"/>
    </row>
    <row r="62" spans="2:10" ht="18.75" customHeight="1">
      <c r="H62" s="30"/>
      <c r="J62" s="13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0"/>
    </row>
    <row r="73" spans="10:10" ht="25.3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92125984252005" right="0.209842519685039" top="0.56535433070866103" bottom="0.57165354330708706" header="0.27007874015748007" footer="0.2"/>
  <pageSetup paperSize="9" scale="90" fitToWidth="0" fitToHeight="0" pageOrder="overThenDown" orientation="portrait" verticalDpi="0" r:id="rId1"/>
  <headerFooter alignWithMargins="0">
    <oddFooter>&amp;C&amp;6&amp;P de&amp;N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B70" zoomScale="80" zoomScaleNormal="80" workbookViewId="0">
      <selection activeCell="J83" sqref="J83"/>
    </sheetView>
  </sheetViews>
  <sheetFormatPr defaultRowHeight="14.65" customHeight="1"/>
  <cols>
    <col min="1" max="1" width="1.5703125" style="2" customWidth="1"/>
    <col min="2" max="2" width="103.42578125" style="2" customWidth="1"/>
    <col min="3" max="3" width="10.140625" style="74" customWidth="1"/>
    <col min="4" max="4" width="20" style="2" customWidth="1"/>
    <col min="5" max="5" width="3.28515625" customWidth="1"/>
    <col min="6" max="6" width="10.42578125" style="220" customWidth="1"/>
    <col min="7" max="7" width="19.140625" customWidth="1"/>
    <col min="8" max="8" width="3.28515625" customWidth="1"/>
    <col min="9" max="9" width="12.28515625" style="220" customWidth="1"/>
    <col min="10" max="10" width="21.5703125" customWidth="1"/>
    <col min="11" max="11" width="3.7109375" style="223" customWidth="1"/>
    <col min="12" max="12" width="10.28515625" customWidth="1"/>
    <col min="13" max="13" width="24" customWidth="1"/>
    <col min="14" max="1028" width="9.5703125" customWidth="1"/>
    <col min="1029" max="1029" width="9.140625" customWidth="1"/>
  </cols>
  <sheetData>
    <row r="1" spans="1:11" ht="15" customHeight="1">
      <c r="A1" s="1"/>
      <c r="B1" s="202" t="s">
        <v>149</v>
      </c>
      <c r="C1" s="2"/>
      <c r="D1" s="3"/>
      <c r="E1" s="3"/>
      <c r="F1" s="74"/>
      <c r="G1" s="2"/>
    </row>
    <row r="2" spans="1:11" ht="15" customHeight="1">
      <c r="A2" s="1"/>
      <c r="B2" s="202" t="s">
        <v>150</v>
      </c>
      <c r="C2" s="2"/>
      <c r="D2" s="3"/>
      <c r="E2" s="3"/>
      <c r="F2" s="74"/>
      <c r="G2" s="2"/>
    </row>
    <row r="3" spans="1:11" ht="15" customHeight="1">
      <c r="A3" s="1"/>
      <c r="B3" s="202" t="s">
        <v>151</v>
      </c>
      <c r="C3" s="2"/>
      <c r="D3" s="3"/>
      <c r="E3" s="3"/>
      <c r="F3" s="74"/>
      <c r="G3" s="2"/>
    </row>
    <row r="4" spans="1:11" ht="15" customHeight="1">
      <c r="A4" s="4"/>
      <c r="B4" s="202" t="s">
        <v>152</v>
      </c>
      <c r="C4" s="2"/>
      <c r="D4" s="3"/>
      <c r="E4" s="3"/>
      <c r="F4" s="74"/>
      <c r="G4" s="2"/>
    </row>
    <row r="5" spans="1:11" ht="15" customHeight="1">
      <c r="B5" s="203" t="s">
        <v>153</v>
      </c>
      <c r="C5" s="2"/>
      <c r="D5" s="3"/>
      <c r="E5" s="3"/>
      <c r="F5" s="74"/>
      <c r="G5" s="2"/>
    </row>
    <row r="6" spans="1:11" ht="18.75" customHeight="1">
      <c r="B6" s="203"/>
      <c r="C6" s="2"/>
      <c r="D6" s="3"/>
      <c r="E6" s="3"/>
      <c r="F6" s="74"/>
      <c r="G6" s="2"/>
    </row>
    <row r="7" spans="1:11" ht="14.65" customHeight="1">
      <c r="B7" s="2" t="s">
        <v>42</v>
      </c>
    </row>
    <row r="8" spans="1:11" ht="14.65" customHeight="1">
      <c r="B8" s="31" t="s">
        <v>179</v>
      </c>
      <c r="C8" s="177"/>
    </row>
    <row r="9" spans="1:11" ht="14.65" customHeight="1" thickBot="1"/>
    <row r="10" spans="1:11" ht="21.75" customHeight="1" thickBot="1">
      <c r="B10" s="293" t="s">
        <v>140</v>
      </c>
      <c r="C10" s="296"/>
      <c r="D10" s="297"/>
      <c r="E10" s="173"/>
      <c r="F10" s="291" t="s">
        <v>137</v>
      </c>
      <c r="G10" s="292"/>
    </row>
    <row r="11" spans="1:11" ht="18.600000000000001" customHeight="1">
      <c r="B11" s="180" t="s">
        <v>43</v>
      </c>
      <c r="C11" s="176" t="s">
        <v>138</v>
      </c>
      <c r="D11" s="176" t="s">
        <v>139</v>
      </c>
      <c r="E11" s="173"/>
      <c r="F11" s="176" t="s">
        <v>138</v>
      </c>
      <c r="G11" s="176" t="s">
        <v>139</v>
      </c>
    </row>
    <row r="12" spans="1:11" ht="18.600000000000001" customHeight="1">
      <c r="B12" s="181" t="s">
        <v>44</v>
      </c>
      <c r="C12" s="182">
        <v>0</v>
      </c>
      <c r="D12" s="174">
        <v>0</v>
      </c>
      <c r="E12" s="173"/>
      <c r="F12" s="236">
        <v>0</v>
      </c>
      <c r="G12" s="175">
        <v>0</v>
      </c>
      <c r="H12" s="32"/>
      <c r="I12" s="238"/>
      <c r="J12" s="32"/>
      <c r="K12" s="224"/>
    </row>
    <row r="13" spans="1:11" ht="18.600000000000001" customHeight="1">
      <c r="B13" s="181" t="s">
        <v>45</v>
      </c>
      <c r="C13" s="182">
        <v>7</v>
      </c>
      <c r="D13" s="174">
        <v>14445.99</v>
      </c>
      <c r="E13" s="173"/>
      <c r="F13" s="236">
        <v>6</v>
      </c>
      <c r="G13" s="175">
        <v>13638.16</v>
      </c>
      <c r="H13" s="32"/>
      <c r="I13" s="238"/>
      <c r="J13" s="32"/>
      <c r="K13" s="224"/>
    </row>
    <row r="14" spans="1:11" ht="18.600000000000001" customHeight="1">
      <c r="B14" s="181" t="s">
        <v>46</v>
      </c>
      <c r="C14" s="182">
        <v>21</v>
      </c>
      <c r="D14" s="174">
        <v>81858.350000000006</v>
      </c>
      <c r="E14" s="173"/>
      <c r="F14" s="236">
        <v>1</v>
      </c>
      <c r="G14" s="175">
        <v>3032.36</v>
      </c>
      <c r="H14" s="32"/>
      <c r="I14" s="238"/>
      <c r="J14" s="32"/>
      <c r="K14" s="224"/>
    </row>
    <row r="15" spans="1:11" ht="18.600000000000001" customHeight="1">
      <c r="B15" s="181" t="s">
        <v>47</v>
      </c>
      <c r="C15" s="182">
        <v>4</v>
      </c>
      <c r="D15" s="174">
        <v>28009.91</v>
      </c>
      <c r="E15" s="173"/>
      <c r="F15" s="236">
        <v>15</v>
      </c>
      <c r="G15" s="175">
        <v>41328.46</v>
      </c>
      <c r="H15" s="32"/>
      <c r="I15" s="238"/>
      <c r="J15" s="32"/>
      <c r="K15" s="224"/>
    </row>
    <row r="16" spans="1:11" ht="18.600000000000001" customHeight="1">
      <c r="B16" s="181" t="s">
        <v>48</v>
      </c>
      <c r="C16" s="182">
        <v>0</v>
      </c>
      <c r="D16" s="174">
        <v>0</v>
      </c>
      <c r="E16" s="173"/>
      <c r="F16" s="236">
        <v>0</v>
      </c>
      <c r="G16" s="175">
        <v>0</v>
      </c>
      <c r="H16" s="32"/>
      <c r="I16" s="238"/>
      <c r="J16" s="32"/>
      <c r="K16" s="224"/>
    </row>
    <row r="17" spans="2:11" ht="18.600000000000001" customHeight="1">
      <c r="B17" s="181" t="s">
        <v>49</v>
      </c>
      <c r="C17" s="182">
        <v>2</v>
      </c>
      <c r="D17" s="174">
        <v>21590.83</v>
      </c>
      <c r="E17" s="173"/>
      <c r="F17" s="236">
        <v>2</v>
      </c>
      <c r="G17" s="175">
        <v>9016.19</v>
      </c>
      <c r="H17" s="32"/>
      <c r="I17" s="238"/>
      <c r="J17" s="32"/>
      <c r="K17" s="224"/>
    </row>
    <row r="18" spans="2:11" ht="18.600000000000001" customHeight="1">
      <c r="B18" s="181" t="s">
        <v>50</v>
      </c>
      <c r="C18" s="182">
        <v>8</v>
      </c>
      <c r="D18" s="174">
        <v>32427.82</v>
      </c>
      <c r="E18" s="173"/>
      <c r="F18" s="236">
        <v>69</v>
      </c>
      <c r="G18" s="175">
        <v>217679.52</v>
      </c>
      <c r="H18" s="32"/>
      <c r="I18" s="238"/>
      <c r="J18" s="32"/>
      <c r="K18" s="224"/>
    </row>
    <row r="19" spans="2:11" ht="18.600000000000001" customHeight="1">
      <c r="B19" s="181" t="s">
        <v>51</v>
      </c>
      <c r="C19" s="182">
        <v>17</v>
      </c>
      <c r="D19" s="174">
        <v>136754.67000000001</v>
      </c>
      <c r="E19" s="173"/>
      <c r="F19" s="236">
        <v>5</v>
      </c>
      <c r="G19" s="175">
        <v>11203.26</v>
      </c>
      <c r="H19" s="32"/>
      <c r="I19" s="238"/>
      <c r="J19" s="32"/>
      <c r="K19" s="224"/>
    </row>
    <row r="20" spans="2:11" ht="18.600000000000001" customHeight="1">
      <c r="B20" s="181" t="s">
        <v>52</v>
      </c>
      <c r="C20" s="182">
        <v>0</v>
      </c>
      <c r="D20" s="174">
        <v>0</v>
      </c>
      <c r="E20" s="173"/>
      <c r="F20" s="236">
        <v>3</v>
      </c>
      <c r="G20" s="175">
        <v>10345.25</v>
      </c>
      <c r="H20" s="32"/>
      <c r="I20" s="238"/>
      <c r="J20" s="32"/>
      <c r="K20" s="224"/>
    </row>
    <row r="21" spans="2:11" ht="18.600000000000001" customHeight="1">
      <c r="B21" s="181" t="s">
        <v>53</v>
      </c>
      <c r="C21" s="182">
        <v>4</v>
      </c>
      <c r="D21" s="174">
        <v>7462.62</v>
      </c>
      <c r="E21" s="173"/>
      <c r="F21" s="236">
        <v>0</v>
      </c>
      <c r="G21" s="175">
        <v>0</v>
      </c>
      <c r="H21" s="32"/>
      <c r="I21" s="238"/>
      <c r="J21" s="32"/>
      <c r="K21" s="224"/>
    </row>
    <row r="22" spans="2:11" ht="18.600000000000001" customHeight="1">
      <c r="B22" s="181" t="s">
        <v>54</v>
      </c>
      <c r="C22" s="182">
        <v>2</v>
      </c>
      <c r="D22" s="174">
        <v>16478.3</v>
      </c>
      <c r="E22" s="173"/>
      <c r="F22" s="236">
        <v>1</v>
      </c>
      <c r="G22" s="175">
        <v>6277.22</v>
      </c>
      <c r="H22" s="32"/>
      <c r="I22" s="238"/>
      <c r="J22" s="32"/>
      <c r="K22" s="224"/>
    </row>
    <row r="23" spans="2:11" ht="18.600000000000001" customHeight="1">
      <c r="B23" s="181" t="s">
        <v>55</v>
      </c>
      <c r="C23" s="182">
        <v>1</v>
      </c>
      <c r="D23" s="174">
        <v>1570.93</v>
      </c>
      <c r="E23" s="173"/>
      <c r="F23" s="236">
        <v>41</v>
      </c>
      <c r="G23" s="175">
        <v>112762.4</v>
      </c>
      <c r="H23" s="32"/>
      <c r="I23" s="238"/>
      <c r="J23" s="32"/>
      <c r="K23" s="224"/>
    </row>
    <row r="24" spans="2:11" ht="18.600000000000001" customHeight="1">
      <c r="B24" s="181" t="s">
        <v>56</v>
      </c>
      <c r="C24" s="182">
        <v>12</v>
      </c>
      <c r="D24" s="174">
        <v>104847.02</v>
      </c>
      <c r="E24" s="173"/>
      <c r="F24" s="236">
        <v>2</v>
      </c>
      <c r="G24" s="175">
        <v>36408.230000000003</v>
      </c>
      <c r="H24" s="32"/>
      <c r="I24" s="238"/>
      <c r="J24" s="32"/>
      <c r="K24" s="224"/>
    </row>
    <row r="25" spans="2:11" ht="18.600000000000001" customHeight="1">
      <c r="B25" s="181" t="s">
        <v>57</v>
      </c>
      <c r="C25" s="182">
        <v>7</v>
      </c>
      <c r="D25" s="174">
        <v>9556.26</v>
      </c>
      <c r="E25" s="173"/>
      <c r="F25" s="236">
        <v>3</v>
      </c>
      <c r="G25" s="175">
        <v>4548.54</v>
      </c>
      <c r="H25" s="32"/>
      <c r="I25" s="238"/>
      <c r="J25" s="32"/>
      <c r="K25" s="224"/>
    </row>
    <row r="26" spans="2:11" ht="18.600000000000001" customHeight="1">
      <c r="B26" s="181" t="s">
        <v>58</v>
      </c>
      <c r="C26" s="182">
        <v>5</v>
      </c>
      <c r="D26" s="174">
        <v>12175.45</v>
      </c>
      <c r="E26" s="173"/>
      <c r="F26" s="236">
        <v>13</v>
      </c>
      <c r="G26" s="175">
        <v>48193.15</v>
      </c>
      <c r="H26" s="32"/>
      <c r="I26" s="238"/>
      <c r="J26" s="32"/>
      <c r="K26" s="224"/>
    </row>
    <row r="27" spans="2:11" ht="18.600000000000001" customHeight="1">
      <c r="B27" s="183" t="s">
        <v>59</v>
      </c>
      <c r="C27" s="182">
        <v>3</v>
      </c>
      <c r="D27" s="174">
        <v>28480.6</v>
      </c>
      <c r="E27" s="173"/>
      <c r="F27" s="236">
        <v>3</v>
      </c>
      <c r="G27" s="175">
        <v>7910.76</v>
      </c>
      <c r="H27" s="32"/>
      <c r="I27" s="238"/>
      <c r="J27" s="32"/>
      <c r="K27" s="224"/>
    </row>
    <row r="28" spans="2:11" ht="18.600000000000001" customHeight="1">
      <c r="B28" s="184" t="s">
        <v>60</v>
      </c>
      <c r="C28" s="185">
        <f>SUM(C12:C27)</f>
        <v>93</v>
      </c>
      <c r="D28" s="178">
        <f>SUM(D12:D27)</f>
        <v>495658.75000000006</v>
      </c>
      <c r="E28" s="173"/>
      <c r="F28" s="236">
        <f>SUM(F12:F27)</f>
        <v>164</v>
      </c>
      <c r="G28" s="175">
        <f>SUM(G12:G27)</f>
        <v>522343.49999999994</v>
      </c>
      <c r="H28" s="32"/>
      <c r="I28" s="238"/>
      <c r="J28" s="32"/>
      <c r="K28" s="224"/>
    </row>
    <row r="29" spans="2:11" ht="18.600000000000001" customHeight="1" thickBot="1">
      <c r="B29" s="186"/>
      <c r="C29" s="187"/>
      <c r="D29" s="186"/>
      <c r="E29" s="173"/>
      <c r="F29" s="159"/>
      <c r="G29" s="173"/>
    </row>
    <row r="30" spans="2:11" ht="18.600000000000001" customHeight="1" thickBot="1">
      <c r="B30" s="293" t="s">
        <v>140</v>
      </c>
      <c r="C30" s="296"/>
      <c r="D30" s="297"/>
      <c r="E30" s="173"/>
      <c r="F30" s="291" t="s">
        <v>137</v>
      </c>
      <c r="G30" s="292"/>
    </row>
    <row r="31" spans="2:11" ht="18.600000000000001" customHeight="1">
      <c r="B31" s="117" t="s">
        <v>61</v>
      </c>
      <c r="C31" s="176" t="s">
        <v>138</v>
      </c>
      <c r="D31" s="176" t="s">
        <v>139</v>
      </c>
      <c r="E31" s="173"/>
      <c r="F31" s="176" t="s">
        <v>138</v>
      </c>
      <c r="G31" s="176" t="s">
        <v>139</v>
      </c>
    </row>
    <row r="32" spans="2:11" ht="18.600000000000001" customHeight="1">
      <c r="B32" s="181" t="s">
        <v>44</v>
      </c>
      <c r="C32" s="182">
        <v>0</v>
      </c>
      <c r="D32" s="174">
        <v>0</v>
      </c>
      <c r="E32" s="173"/>
      <c r="F32" s="236">
        <v>0</v>
      </c>
      <c r="G32" s="175">
        <v>0</v>
      </c>
    </row>
    <row r="33" spans="2:7" ht="18.600000000000001" customHeight="1">
      <c r="B33" s="181" t="s">
        <v>45</v>
      </c>
      <c r="C33" s="182">
        <v>0</v>
      </c>
      <c r="D33" s="174">
        <v>0</v>
      </c>
      <c r="E33" s="173"/>
      <c r="F33" s="236">
        <v>0</v>
      </c>
      <c r="G33" s="175">
        <v>0</v>
      </c>
    </row>
    <row r="34" spans="2:7" ht="18.600000000000001" customHeight="1">
      <c r="B34" s="181" t="s">
        <v>46</v>
      </c>
      <c r="C34" s="182">
        <v>0</v>
      </c>
      <c r="D34" s="174">
        <v>0</v>
      </c>
      <c r="E34" s="173"/>
      <c r="F34" s="236">
        <v>0</v>
      </c>
      <c r="G34" s="175">
        <v>0</v>
      </c>
    </row>
    <row r="35" spans="2:7" ht="18.600000000000001" customHeight="1">
      <c r="B35" s="181" t="s">
        <v>47</v>
      </c>
      <c r="C35" s="182">
        <v>0</v>
      </c>
      <c r="D35" s="174">
        <v>0</v>
      </c>
      <c r="E35" s="173"/>
      <c r="F35" s="236">
        <v>0</v>
      </c>
      <c r="G35" s="175">
        <v>0</v>
      </c>
    </row>
    <row r="36" spans="2:7" ht="18.600000000000001" customHeight="1">
      <c r="B36" s="181" t="s">
        <v>48</v>
      </c>
      <c r="C36" s="182">
        <v>0</v>
      </c>
      <c r="D36" s="174">
        <v>0</v>
      </c>
      <c r="E36" s="173"/>
      <c r="F36" s="236">
        <v>0</v>
      </c>
      <c r="G36" s="175">
        <v>0</v>
      </c>
    </row>
    <row r="37" spans="2:7" ht="18.600000000000001" customHeight="1">
      <c r="B37" s="181" t="s">
        <v>49</v>
      </c>
      <c r="C37" s="182">
        <v>0</v>
      </c>
      <c r="D37" s="174">
        <v>0</v>
      </c>
      <c r="E37" s="173"/>
      <c r="F37" s="236">
        <v>0</v>
      </c>
      <c r="G37" s="175">
        <v>0</v>
      </c>
    </row>
    <row r="38" spans="2:7" ht="18.600000000000001" customHeight="1">
      <c r="B38" s="181" t="s">
        <v>50</v>
      </c>
      <c r="C38" s="182">
        <v>0</v>
      </c>
      <c r="D38" s="174">
        <v>0</v>
      </c>
      <c r="E38" s="173"/>
      <c r="F38" s="236">
        <v>0</v>
      </c>
      <c r="G38" s="175">
        <v>0</v>
      </c>
    </row>
    <row r="39" spans="2:7" ht="18.600000000000001" customHeight="1">
      <c r="B39" s="181" t="s">
        <v>51</v>
      </c>
      <c r="C39" s="182">
        <v>1</v>
      </c>
      <c r="D39" s="174">
        <v>3049.32</v>
      </c>
      <c r="E39" s="173"/>
      <c r="F39" s="236">
        <v>0</v>
      </c>
      <c r="G39" s="175">
        <v>0</v>
      </c>
    </row>
    <row r="40" spans="2:7" ht="18.600000000000001" customHeight="1">
      <c r="B40" s="181" t="s">
        <v>52</v>
      </c>
      <c r="C40" s="182">
        <v>0</v>
      </c>
      <c r="D40" s="174">
        <v>0</v>
      </c>
      <c r="E40" s="173"/>
      <c r="F40" s="236">
        <v>0</v>
      </c>
      <c r="G40" s="175">
        <v>0</v>
      </c>
    </row>
    <row r="41" spans="2:7" ht="18.600000000000001" customHeight="1">
      <c r="B41" s="181" t="s">
        <v>53</v>
      </c>
      <c r="C41" s="182">
        <v>0</v>
      </c>
      <c r="D41" s="174">
        <v>0</v>
      </c>
      <c r="E41" s="173"/>
      <c r="F41" s="236">
        <v>0</v>
      </c>
      <c r="G41" s="175">
        <v>0</v>
      </c>
    </row>
    <row r="42" spans="2:7" ht="18.600000000000001" customHeight="1">
      <c r="B42" s="181" t="s">
        <v>54</v>
      </c>
      <c r="C42" s="182">
        <v>1</v>
      </c>
      <c r="D42" s="174">
        <v>7650.63</v>
      </c>
      <c r="E42" s="173"/>
      <c r="F42" s="236">
        <v>0</v>
      </c>
      <c r="G42" s="175">
        <v>0</v>
      </c>
    </row>
    <row r="43" spans="2:7" ht="18.600000000000001" customHeight="1">
      <c r="B43" s="181" t="s">
        <v>55</v>
      </c>
      <c r="C43" s="182">
        <v>0</v>
      </c>
      <c r="D43" s="174">
        <v>0</v>
      </c>
      <c r="E43" s="173"/>
      <c r="F43" s="236">
        <v>1</v>
      </c>
      <c r="G43" s="175">
        <v>3747.04</v>
      </c>
    </row>
    <row r="44" spans="2:7" ht="18.600000000000001" customHeight="1">
      <c r="B44" s="181" t="s">
        <v>56</v>
      </c>
      <c r="C44" s="182">
        <v>0</v>
      </c>
      <c r="D44" s="174">
        <v>0</v>
      </c>
      <c r="E44" s="173"/>
      <c r="F44" s="236">
        <v>0</v>
      </c>
      <c r="G44" s="175">
        <v>0</v>
      </c>
    </row>
    <row r="45" spans="2:7" ht="18.600000000000001" customHeight="1">
      <c r="B45" s="181" t="s">
        <v>57</v>
      </c>
      <c r="C45" s="182">
        <v>0</v>
      </c>
      <c r="D45" s="174">
        <v>0</v>
      </c>
      <c r="E45" s="173"/>
      <c r="F45" s="236">
        <v>0</v>
      </c>
      <c r="G45" s="175">
        <v>0</v>
      </c>
    </row>
    <row r="46" spans="2:7" ht="18.600000000000001" customHeight="1">
      <c r="B46" s="181" t="s">
        <v>58</v>
      </c>
      <c r="C46" s="182">
        <v>0</v>
      </c>
      <c r="D46" s="174">
        <v>0</v>
      </c>
      <c r="E46" s="173"/>
      <c r="F46" s="236">
        <v>0</v>
      </c>
      <c r="G46" s="175">
        <v>0</v>
      </c>
    </row>
    <row r="47" spans="2:7" ht="18.600000000000001" customHeight="1">
      <c r="B47" s="183" t="s">
        <v>59</v>
      </c>
      <c r="C47" s="182">
        <v>0</v>
      </c>
      <c r="D47" s="174">
        <v>0</v>
      </c>
      <c r="E47" s="173"/>
      <c r="F47" s="236">
        <v>0</v>
      </c>
      <c r="G47" s="175">
        <v>0</v>
      </c>
    </row>
    <row r="48" spans="2:7" ht="18.600000000000001" customHeight="1">
      <c r="B48" s="188" t="s">
        <v>60</v>
      </c>
      <c r="C48" s="243">
        <f>SUM(C32:C47)</f>
        <v>2</v>
      </c>
      <c r="D48" s="244">
        <f>SUM(D32:D47)</f>
        <v>10699.95</v>
      </c>
      <c r="E48" s="173"/>
      <c r="F48" s="236">
        <f>SUM(F32:F47)</f>
        <v>1</v>
      </c>
      <c r="G48" s="175">
        <f>SUM(G32:G47)</f>
        <v>3747.04</v>
      </c>
    </row>
    <row r="49" spans="2:11" ht="18.600000000000001" customHeight="1" thickBot="1">
      <c r="B49" s="186"/>
      <c r="C49" s="187"/>
      <c r="D49" s="186"/>
      <c r="E49" s="173"/>
      <c r="F49" s="159"/>
      <c r="G49" s="173"/>
    </row>
    <row r="50" spans="2:11" ht="18.600000000000001" customHeight="1" thickBot="1">
      <c r="B50" s="293" t="s">
        <v>140</v>
      </c>
      <c r="C50" s="294"/>
      <c r="D50" s="295"/>
      <c r="E50" s="173"/>
      <c r="F50" s="291" t="s">
        <v>137</v>
      </c>
      <c r="G50" s="292"/>
    </row>
    <row r="51" spans="2:11" ht="18.600000000000001" customHeight="1">
      <c r="B51" s="189" t="s">
        <v>63</v>
      </c>
      <c r="C51" s="172" t="s">
        <v>138</v>
      </c>
      <c r="D51" s="172" t="s">
        <v>139</v>
      </c>
      <c r="E51" s="173"/>
      <c r="F51" s="176" t="s">
        <v>138</v>
      </c>
      <c r="G51" s="176" t="s">
        <v>139</v>
      </c>
    </row>
    <row r="52" spans="2:11" ht="18.600000000000001" customHeight="1">
      <c r="B52" s="181" t="s">
        <v>44</v>
      </c>
      <c r="C52" s="182">
        <v>0</v>
      </c>
      <c r="D52" s="174">
        <v>0</v>
      </c>
      <c r="E52" s="173"/>
      <c r="F52" s="236">
        <v>0</v>
      </c>
      <c r="G52" s="175">
        <v>0</v>
      </c>
    </row>
    <row r="53" spans="2:11" ht="18.600000000000001" customHeight="1">
      <c r="B53" s="181" t="s">
        <v>45</v>
      </c>
      <c r="C53" s="182">
        <v>7</v>
      </c>
      <c r="D53" s="174">
        <v>49772.3</v>
      </c>
      <c r="E53" s="173"/>
      <c r="F53" s="236">
        <v>0</v>
      </c>
      <c r="G53" s="175">
        <v>0</v>
      </c>
    </row>
    <row r="54" spans="2:11" ht="18.600000000000001" customHeight="1">
      <c r="B54" s="181" t="s">
        <v>46</v>
      </c>
      <c r="C54" s="182">
        <v>9</v>
      </c>
      <c r="D54" s="174">
        <v>61635.01</v>
      </c>
      <c r="E54" s="173"/>
      <c r="F54" s="236">
        <v>0</v>
      </c>
      <c r="G54" s="175">
        <v>0</v>
      </c>
    </row>
    <row r="55" spans="2:11" ht="18.600000000000001" customHeight="1">
      <c r="B55" s="181" t="s">
        <v>47</v>
      </c>
      <c r="C55" s="182">
        <v>8</v>
      </c>
      <c r="D55" s="174">
        <v>90580.15</v>
      </c>
      <c r="E55" s="173"/>
      <c r="F55" s="236">
        <v>1</v>
      </c>
      <c r="G55" s="175">
        <v>10389.42</v>
      </c>
    </row>
    <row r="56" spans="2:11" ht="18.600000000000001" customHeight="1">
      <c r="B56" s="181" t="s">
        <v>48</v>
      </c>
      <c r="C56" s="182">
        <v>0</v>
      </c>
      <c r="D56" s="174">
        <v>0</v>
      </c>
      <c r="E56" s="173"/>
      <c r="F56" s="236">
        <v>0</v>
      </c>
      <c r="G56" s="175">
        <v>0</v>
      </c>
    </row>
    <row r="57" spans="2:11" ht="18.600000000000001" customHeight="1">
      <c r="B57" s="181" t="s">
        <v>49</v>
      </c>
      <c r="C57" s="182">
        <v>5</v>
      </c>
      <c r="D57" s="174">
        <v>54404.65</v>
      </c>
      <c r="E57" s="173"/>
      <c r="F57" s="236">
        <v>5</v>
      </c>
      <c r="G57" s="175">
        <v>70140.289999999994</v>
      </c>
    </row>
    <row r="58" spans="2:11" ht="18.600000000000001" customHeight="1">
      <c r="B58" s="181" t="s">
        <v>50</v>
      </c>
      <c r="C58" s="182">
        <v>4</v>
      </c>
      <c r="D58" s="174">
        <v>43712.15</v>
      </c>
      <c r="E58" s="173"/>
      <c r="F58" s="236">
        <v>4</v>
      </c>
      <c r="G58" s="175">
        <v>25219.45</v>
      </c>
    </row>
    <row r="59" spans="2:11" s="34" customFormat="1" ht="18.600000000000001" customHeight="1">
      <c r="B59" s="181" t="s">
        <v>51</v>
      </c>
      <c r="C59" s="182">
        <v>1</v>
      </c>
      <c r="D59" s="174">
        <v>4025.26</v>
      </c>
      <c r="E59" s="190"/>
      <c r="F59" s="236">
        <v>0</v>
      </c>
      <c r="G59" s="175">
        <v>0</v>
      </c>
      <c r="I59" s="239"/>
      <c r="K59" s="225"/>
    </row>
    <row r="60" spans="2:11" s="34" customFormat="1" ht="18.600000000000001" customHeight="1">
      <c r="B60" s="181" t="s">
        <v>52</v>
      </c>
      <c r="C60" s="182">
        <v>1</v>
      </c>
      <c r="D60" s="174">
        <v>10277.58</v>
      </c>
      <c r="E60" s="190"/>
      <c r="F60" s="236">
        <v>0</v>
      </c>
      <c r="G60" s="175">
        <v>0</v>
      </c>
      <c r="I60" s="239"/>
      <c r="K60" s="225"/>
    </row>
    <row r="61" spans="2:11" ht="18.600000000000001" customHeight="1">
      <c r="B61" s="181" t="s">
        <v>53</v>
      </c>
      <c r="C61" s="182">
        <v>7</v>
      </c>
      <c r="D61" s="174">
        <v>60843.37</v>
      </c>
      <c r="E61" s="173"/>
      <c r="F61" s="236">
        <v>1</v>
      </c>
      <c r="G61" s="175">
        <v>18314.86</v>
      </c>
    </row>
    <row r="62" spans="2:11" ht="18.600000000000001" customHeight="1">
      <c r="B62" s="181" t="s">
        <v>54</v>
      </c>
      <c r="C62" s="182">
        <v>0</v>
      </c>
      <c r="D62" s="174">
        <v>0</v>
      </c>
      <c r="E62" s="173"/>
      <c r="F62" s="236">
        <v>0</v>
      </c>
      <c r="G62" s="175">
        <v>0</v>
      </c>
    </row>
    <row r="63" spans="2:11" ht="18.600000000000001" customHeight="1">
      <c r="B63" s="181" t="s">
        <v>55</v>
      </c>
      <c r="C63" s="182">
        <v>4</v>
      </c>
      <c r="D63" s="174">
        <v>27831.91</v>
      </c>
      <c r="E63" s="173"/>
      <c r="F63" s="236">
        <v>1</v>
      </c>
      <c r="G63" s="175">
        <v>6783.36</v>
      </c>
    </row>
    <row r="64" spans="2:11" ht="18.600000000000001" customHeight="1">
      <c r="B64" s="181" t="s">
        <v>56</v>
      </c>
      <c r="C64" s="182">
        <v>1</v>
      </c>
      <c r="D64" s="174">
        <v>19206.7</v>
      </c>
      <c r="E64" s="173"/>
      <c r="F64" s="236">
        <v>0</v>
      </c>
      <c r="G64" s="175">
        <v>0</v>
      </c>
    </row>
    <row r="65" spans="2:13" ht="18.600000000000001" customHeight="1">
      <c r="B65" s="181" t="s">
        <v>57</v>
      </c>
      <c r="C65" s="182">
        <v>7</v>
      </c>
      <c r="D65" s="174">
        <v>90311.08</v>
      </c>
      <c r="E65" s="173"/>
      <c r="F65" s="236">
        <v>0</v>
      </c>
      <c r="G65" s="175">
        <v>0</v>
      </c>
    </row>
    <row r="66" spans="2:13" ht="18.600000000000001" customHeight="1">
      <c r="B66" s="181" t="s">
        <v>58</v>
      </c>
      <c r="C66" s="182">
        <v>3</v>
      </c>
      <c r="D66" s="174">
        <v>29527.64</v>
      </c>
      <c r="E66" s="173"/>
      <c r="F66" s="236">
        <v>0</v>
      </c>
      <c r="G66" s="175">
        <v>0</v>
      </c>
    </row>
    <row r="67" spans="2:13" ht="18.600000000000001" customHeight="1">
      <c r="B67" s="183" t="s">
        <v>59</v>
      </c>
      <c r="C67" s="182">
        <v>12</v>
      </c>
      <c r="D67" s="174">
        <v>107765.93</v>
      </c>
      <c r="E67" s="173"/>
      <c r="F67" s="236">
        <v>1</v>
      </c>
      <c r="G67" s="175">
        <v>10927.41</v>
      </c>
    </row>
    <row r="68" spans="2:13" ht="18.600000000000001" customHeight="1">
      <c r="B68" s="184" t="s">
        <v>60</v>
      </c>
      <c r="C68" s="185">
        <f>SUM(C52:C67)</f>
        <v>69</v>
      </c>
      <c r="D68" s="179">
        <f>SUM(D52:D67)</f>
        <v>649893.73</v>
      </c>
      <c r="E68" s="173"/>
      <c r="F68" s="236">
        <f>SUM(F52:F67)</f>
        <v>13</v>
      </c>
      <c r="G68" s="175">
        <f>SUM(G52:G67)</f>
        <v>141774.78999999998</v>
      </c>
    </row>
    <row r="69" spans="2:13" ht="14.65" customHeight="1">
      <c r="B69" s="186"/>
      <c r="C69" s="187"/>
      <c r="D69" s="186"/>
      <c r="E69" s="173"/>
      <c r="F69" s="159"/>
      <c r="G69" s="242"/>
    </row>
    <row r="70" spans="2:13" ht="14.65" customHeight="1" thickBot="1">
      <c r="B70" s="186"/>
      <c r="C70" s="187"/>
      <c r="D70" s="186"/>
      <c r="E70" s="173"/>
      <c r="F70" s="159"/>
      <c r="G70" s="173"/>
    </row>
    <row r="71" spans="2:13" ht="14.65" customHeight="1" thickBot="1">
      <c r="B71" s="293" t="s">
        <v>140</v>
      </c>
      <c r="C71" s="296"/>
      <c r="D71" s="297"/>
      <c r="E71" s="173"/>
      <c r="F71" s="291" t="s">
        <v>137</v>
      </c>
      <c r="G71" s="292"/>
      <c r="I71" s="290" t="s">
        <v>178</v>
      </c>
      <c r="J71" s="290"/>
      <c r="K71" s="221"/>
      <c r="L71" s="289" t="s">
        <v>176</v>
      </c>
      <c r="M71" s="289"/>
    </row>
    <row r="72" spans="2:13" ht="18.600000000000001" customHeight="1">
      <c r="B72" s="232" t="s">
        <v>64</v>
      </c>
      <c r="C72" s="176" t="s">
        <v>138</v>
      </c>
      <c r="D72" s="176" t="s">
        <v>139</v>
      </c>
      <c r="E72" s="229"/>
      <c r="F72" s="176" t="s">
        <v>138</v>
      </c>
      <c r="G72" s="176" t="s">
        <v>139</v>
      </c>
      <c r="H72" s="229"/>
      <c r="I72" s="172" t="s">
        <v>138</v>
      </c>
      <c r="J72" s="172" t="s">
        <v>139</v>
      </c>
      <c r="K72" s="226"/>
      <c r="L72" s="172" t="s">
        <v>138</v>
      </c>
      <c r="M72" s="222" t="s">
        <v>177</v>
      </c>
    </row>
    <row r="73" spans="2:13" ht="18.600000000000001" customHeight="1">
      <c r="B73" s="245" t="s">
        <v>44</v>
      </c>
      <c r="C73" s="227">
        <v>0</v>
      </c>
      <c r="D73" s="233">
        <v>0</v>
      </c>
      <c r="E73" s="229"/>
      <c r="F73" s="237">
        <v>0</v>
      </c>
      <c r="G73" s="234">
        <v>0</v>
      </c>
      <c r="H73" s="229"/>
      <c r="I73" s="227">
        <f>C73+F73</f>
        <v>0</v>
      </c>
      <c r="J73" s="228">
        <f>D73+G73</f>
        <v>0</v>
      </c>
      <c r="K73" s="230"/>
      <c r="L73" s="240"/>
      <c r="M73" s="241"/>
    </row>
    <row r="74" spans="2:13" ht="18.600000000000001" customHeight="1">
      <c r="B74" s="245" t="s">
        <v>45</v>
      </c>
      <c r="C74" s="227">
        <v>0</v>
      </c>
      <c r="D74" s="233">
        <v>0</v>
      </c>
      <c r="E74" s="229"/>
      <c r="F74" s="237">
        <v>0</v>
      </c>
      <c r="G74" s="234">
        <v>0</v>
      </c>
      <c r="H74" s="229"/>
      <c r="I74" s="227">
        <f t="shared" ref="I74:I88" si="0">C74+F74</f>
        <v>0</v>
      </c>
      <c r="J74" s="228">
        <f t="shared" ref="J74:J88" si="1">D74+G74</f>
        <v>0</v>
      </c>
      <c r="K74" s="230"/>
      <c r="L74" s="240"/>
      <c r="M74" s="241"/>
    </row>
    <row r="75" spans="2:13" ht="18.600000000000001" customHeight="1">
      <c r="B75" s="245" t="s">
        <v>46</v>
      </c>
      <c r="C75" s="227">
        <v>7</v>
      </c>
      <c r="D75" s="233">
        <v>55604.01</v>
      </c>
      <c r="E75" s="229"/>
      <c r="F75" s="237">
        <v>0</v>
      </c>
      <c r="G75" s="234">
        <v>0</v>
      </c>
      <c r="H75" s="229"/>
      <c r="I75" s="227">
        <f t="shared" si="0"/>
        <v>7</v>
      </c>
      <c r="J75" s="228">
        <f t="shared" si="1"/>
        <v>55604.01</v>
      </c>
      <c r="K75" s="230"/>
      <c r="L75" s="240">
        <v>20</v>
      </c>
      <c r="M75" s="241">
        <f t="shared" ref="M75:M85" si="2">I75/L75</f>
        <v>0.35</v>
      </c>
    </row>
    <row r="76" spans="2:13" ht="18.600000000000001" customHeight="1">
      <c r="B76" s="245" t="s">
        <v>47</v>
      </c>
      <c r="C76" s="227">
        <v>0</v>
      </c>
      <c r="D76" s="233">
        <v>0</v>
      </c>
      <c r="E76" s="229"/>
      <c r="F76" s="237">
        <v>0</v>
      </c>
      <c r="G76" s="234">
        <v>0</v>
      </c>
      <c r="H76" s="229"/>
      <c r="I76" s="227">
        <f t="shared" si="0"/>
        <v>0</v>
      </c>
      <c r="J76" s="228">
        <f t="shared" si="1"/>
        <v>0</v>
      </c>
      <c r="K76" s="230"/>
      <c r="L76" s="240"/>
      <c r="M76" s="241"/>
    </row>
    <row r="77" spans="2:13" ht="18.600000000000001" customHeight="1">
      <c r="B77" s="245" t="s">
        <v>48</v>
      </c>
      <c r="C77" s="227">
        <v>0</v>
      </c>
      <c r="D77" s="233">
        <v>0</v>
      </c>
      <c r="E77" s="229"/>
      <c r="F77" s="237">
        <v>0</v>
      </c>
      <c r="G77" s="234">
        <v>0</v>
      </c>
      <c r="H77" s="229"/>
      <c r="I77" s="227">
        <f t="shared" si="0"/>
        <v>0</v>
      </c>
      <c r="J77" s="228">
        <f t="shared" si="1"/>
        <v>0</v>
      </c>
      <c r="K77" s="230"/>
      <c r="L77" s="240">
        <v>15</v>
      </c>
      <c r="M77" s="241">
        <f t="shared" si="2"/>
        <v>0</v>
      </c>
    </row>
    <row r="78" spans="2:13" ht="18.600000000000001" customHeight="1">
      <c r="B78" s="245" t="s">
        <v>49</v>
      </c>
      <c r="C78" s="227">
        <v>1</v>
      </c>
      <c r="D78" s="233">
        <v>16719.93</v>
      </c>
      <c r="E78" s="229"/>
      <c r="F78" s="237">
        <v>1</v>
      </c>
      <c r="G78" s="234">
        <v>6379.27</v>
      </c>
      <c r="H78" s="229"/>
      <c r="I78" s="227">
        <f t="shared" si="0"/>
        <v>2</v>
      </c>
      <c r="J78" s="228">
        <f t="shared" si="1"/>
        <v>23099.200000000001</v>
      </c>
      <c r="K78" s="230"/>
      <c r="L78" s="240">
        <v>2</v>
      </c>
      <c r="M78" s="241">
        <f t="shared" si="2"/>
        <v>1</v>
      </c>
    </row>
    <row r="79" spans="2:13" ht="18.600000000000001" customHeight="1">
      <c r="B79" s="245" t="s">
        <v>50</v>
      </c>
      <c r="C79" s="227">
        <v>0</v>
      </c>
      <c r="D79" s="233">
        <v>0</v>
      </c>
      <c r="E79" s="229"/>
      <c r="F79" s="237">
        <v>0</v>
      </c>
      <c r="G79" s="234">
        <v>0</v>
      </c>
      <c r="H79" s="229"/>
      <c r="I79" s="227">
        <f t="shared" si="0"/>
        <v>0</v>
      </c>
      <c r="J79" s="228">
        <f t="shared" si="1"/>
        <v>0</v>
      </c>
      <c r="K79" s="230"/>
      <c r="L79" s="240"/>
      <c r="M79" s="241"/>
    </row>
    <row r="80" spans="2:13" ht="18.600000000000001" customHeight="1">
      <c r="B80" s="245" t="s">
        <v>51</v>
      </c>
      <c r="C80" s="227">
        <v>8</v>
      </c>
      <c r="D80" s="233">
        <v>78427.47</v>
      </c>
      <c r="E80" s="229"/>
      <c r="F80" s="237">
        <v>0</v>
      </c>
      <c r="G80" s="234">
        <v>0</v>
      </c>
      <c r="H80" s="229"/>
      <c r="I80" s="227">
        <f t="shared" si="0"/>
        <v>8</v>
      </c>
      <c r="J80" s="228">
        <f t="shared" si="1"/>
        <v>78427.47</v>
      </c>
      <c r="K80" s="230"/>
      <c r="L80" s="240">
        <v>4</v>
      </c>
      <c r="M80" s="241">
        <f t="shared" si="2"/>
        <v>2</v>
      </c>
    </row>
    <row r="81" spans="2:13" ht="18.600000000000001" customHeight="1">
      <c r="B81" s="245" t="s">
        <v>52</v>
      </c>
      <c r="C81" s="227">
        <v>0</v>
      </c>
      <c r="D81" s="233">
        <v>0</v>
      </c>
      <c r="E81" s="229"/>
      <c r="F81" s="237">
        <v>0</v>
      </c>
      <c r="G81" s="234">
        <v>0</v>
      </c>
      <c r="H81" s="229"/>
      <c r="I81" s="227">
        <f t="shared" si="0"/>
        <v>0</v>
      </c>
      <c r="J81" s="228">
        <f t="shared" si="1"/>
        <v>0</v>
      </c>
      <c r="K81" s="230"/>
      <c r="L81" s="240"/>
      <c r="M81" s="241"/>
    </row>
    <row r="82" spans="2:13" ht="18.600000000000001" customHeight="1">
      <c r="B82" s="245" t="s">
        <v>53</v>
      </c>
      <c r="C82" s="227">
        <v>1</v>
      </c>
      <c r="D82" s="233">
        <v>4478.09</v>
      </c>
      <c r="E82" s="229"/>
      <c r="F82" s="237">
        <v>0</v>
      </c>
      <c r="G82" s="234">
        <v>0</v>
      </c>
      <c r="H82" s="229"/>
      <c r="I82" s="227">
        <f t="shared" si="0"/>
        <v>1</v>
      </c>
      <c r="J82" s="228">
        <v>0</v>
      </c>
      <c r="K82" s="230"/>
      <c r="L82" s="240">
        <v>2</v>
      </c>
      <c r="M82" s="241">
        <v>0</v>
      </c>
    </row>
    <row r="83" spans="2:13" ht="18.600000000000001" customHeight="1">
      <c r="B83" s="245" t="s">
        <v>54</v>
      </c>
      <c r="C83" s="227">
        <v>0</v>
      </c>
      <c r="D83" s="233">
        <v>0</v>
      </c>
      <c r="E83" s="229"/>
      <c r="F83" s="237">
        <v>0</v>
      </c>
      <c r="G83" s="234">
        <v>0</v>
      </c>
      <c r="H83" s="229"/>
      <c r="I83" s="227">
        <f t="shared" si="0"/>
        <v>0</v>
      </c>
      <c r="J83" s="228">
        <f t="shared" si="1"/>
        <v>0</v>
      </c>
      <c r="K83" s="230"/>
      <c r="L83" s="240"/>
      <c r="M83" s="241"/>
    </row>
    <row r="84" spans="2:13" ht="18.600000000000001" customHeight="1">
      <c r="B84" s="245" t="s">
        <v>55</v>
      </c>
      <c r="C84" s="227">
        <v>0</v>
      </c>
      <c r="D84" s="233">
        <v>0</v>
      </c>
      <c r="E84" s="229"/>
      <c r="F84" s="237">
        <v>0</v>
      </c>
      <c r="G84" s="234">
        <v>0</v>
      </c>
      <c r="H84" s="229"/>
      <c r="I84" s="227">
        <f t="shared" si="0"/>
        <v>0</v>
      </c>
      <c r="J84" s="228">
        <f t="shared" si="1"/>
        <v>0</v>
      </c>
      <c r="K84" s="230"/>
      <c r="L84" s="240"/>
      <c r="M84" s="241"/>
    </row>
    <row r="85" spans="2:13" ht="18.600000000000001" customHeight="1">
      <c r="B85" s="245" t="s">
        <v>56</v>
      </c>
      <c r="C85" s="227">
        <v>6</v>
      </c>
      <c r="D85" s="233">
        <v>75077.009999999995</v>
      </c>
      <c r="E85" s="229"/>
      <c r="F85" s="237">
        <v>2</v>
      </c>
      <c r="G85" s="234">
        <v>36408.230000000003</v>
      </c>
      <c r="H85" s="229"/>
      <c r="I85" s="227">
        <f t="shared" si="0"/>
        <v>8</v>
      </c>
      <c r="J85" s="228">
        <f t="shared" si="1"/>
        <v>111485.23999999999</v>
      </c>
      <c r="K85" s="230"/>
      <c r="L85" s="240">
        <v>9</v>
      </c>
      <c r="M85" s="241">
        <f t="shared" si="2"/>
        <v>0.88888888888888884</v>
      </c>
    </row>
    <row r="86" spans="2:13" ht="18.600000000000001" customHeight="1">
      <c r="B86" s="245" t="s">
        <v>57</v>
      </c>
      <c r="C86" s="227">
        <v>0</v>
      </c>
      <c r="D86" s="233">
        <v>0</v>
      </c>
      <c r="E86" s="229"/>
      <c r="F86" s="237">
        <v>0</v>
      </c>
      <c r="G86" s="234">
        <v>0</v>
      </c>
      <c r="H86" s="229"/>
      <c r="I86" s="227">
        <f t="shared" si="0"/>
        <v>0</v>
      </c>
      <c r="J86" s="228">
        <f t="shared" si="1"/>
        <v>0</v>
      </c>
      <c r="K86" s="230"/>
      <c r="L86" s="240"/>
      <c r="M86" s="241"/>
    </row>
    <row r="87" spans="2:13" ht="18.600000000000001" customHeight="1">
      <c r="B87" s="245" t="s">
        <v>58</v>
      </c>
      <c r="C87" s="227">
        <v>0</v>
      </c>
      <c r="D87" s="233">
        <v>0</v>
      </c>
      <c r="E87" s="229"/>
      <c r="F87" s="237">
        <v>0</v>
      </c>
      <c r="G87" s="234">
        <v>0</v>
      </c>
      <c r="H87" s="229"/>
      <c r="I87" s="227">
        <f t="shared" si="0"/>
        <v>0</v>
      </c>
      <c r="J87" s="228">
        <f t="shared" si="1"/>
        <v>0</v>
      </c>
      <c r="K87" s="230"/>
      <c r="L87" s="240"/>
      <c r="M87" s="241"/>
    </row>
    <row r="88" spans="2:13" ht="18.600000000000001" customHeight="1">
      <c r="B88" s="246" t="s">
        <v>59</v>
      </c>
      <c r="C88" s="227">
        <v>1</v>
      </c>
      <c r="D88" s="233">
        <v>22145.55</v>
      </c>
      <c r="E88" s="229"/>
      <c r="F88" s="237">
        <v>0</v>
      </c>
      <c r="G88" s="234">
        <v>0</v>
      </c>
      <c r="H88" s="229"/>
      <c r="I88" s="227">
        <f t="shared" si="0"/>
        <v>1</v>
      </c>
      <c r="J88" s="228">
        <f t="shared" si="1"/>
        <v>22145.55</v>
      </c>
      <c r="K88" s="230"/>
      <c r="L88" s="240"/>
      <c r="M88" s="241">
        <v>4</v>
      </c>
    </row>
    <row r="89" spans="2:13" ht="18.600000000000001" customHeight="1">
      <c r="B89" s="235" t="s">
        <v>60</v>
      </c>
      <c r="C89" s="247">
        <f>SUM(C73:C88)</f>
        <v>24</v>
      </c>
      <c r="D89" s="248">
        <f>SUM(D73:D88)</f>
        <v>252452.06</v>
      </c>
      <c r="E89" s="229"/>
      <c r="F89" s="237">
        <f>SUM(F73:F88)</f>
        <v>3</v>
      </c>
      <c r="G89" s="234">
        <f>SUM(G73:G88)</f>
        <v>42787.5</v>
      </c>
      <c r="H89" s="229"/>
      <c r="I89" s="227">
        <f>SUM(I73:I88)</f>
        <v>27</v>
      </c>
      <c r="J89" s="228">
        <f>SUM(J73:J88)</f>
        <v>290761.46999999997</v>
      </c>
      <c r="K89" s="230"/>
      <c r="L89" s="240">
        <f>SUM(L73:L88)</f>
        <v>52</v>
      </c>
      <c r="M89" s="240"/>
    </row>
    <row r="90" spans="2:13" ht="14.65" customHeight="1" thickBot="1"/>
    <row r="91" spans="2:13" ht="18" customHeight="1" thickBot="1">
      <c r="B91" s="293" t="s">
        <v>140</v>
      </c>
      <c r="C91" s="294"/>
      <c r="D91" s="295"/>
      <c r="E91" s="173"/>
      <c r="F91" s="291" t="s">
        <v>137</v>
      </c>
      <c r="G91" s="292"/>
      <c r="I91" s="290" t="s">
        <v>178</v>
      </c>
      <c r="J91" s="290"/>
      <c r="K91" s="221"/>
      <c r="L91" s="289" t="s">
        <v>176</v>
      </c>
      <c r="M91" s="289"/>
    </row>
    <row r="92" spans="2:13" ht="18" customHeight="1">
      <c r="B92" s="189" t="s">
        <v>141</v>
      </c>
      <c r="C92" s="172" t="s">
        <v>138</v>
      </c>
      <c r="D92" s="172" t="s">
        <v>139</v>
      </c>
      <c r="E92" s="173"/>
      <c r="F92" s="176" t="s">
        <v>138</v>
      </c>
      <c r="G92" s="176" t="s">
        <v>139</v>
      </c>
      <c r="I92" s="172" t="s">
        <v>138</v>
      </c>
      <c r="J92" s="172" t="s">
        <v>139</v>
      </c>
      <c r="K92" s="226"/>
      <c r="L92" s="172" t="s">
        <v>138</v>
      </c>
      <c r="M92" s="222" t="s">
        <v>177</v>
      </c>
    </row>
    <row r="93" spans="2:13" ht="18" customHeight="1">
      <c r="B93" s="181" t="s">
        <v>44</v>
      </c>
      <c r="C93" s="227">
        <f>C12+C32+C52</f>
        <v>0</v>
      </c>
      <c r="D93" s="228">
        <f>D12+D32+D52</f>
        <v>0</v>
      </c>
      <c r="E93" s="229"/>
      <c r="F93" s="227">
        <f>F12+F32+F52</f>
        <v>0</v>
      </c>
      <c r="G93" s="228">
        <v>0</v>
      </c>
      <c r="H93" s="229"/>
      <c r="I93" s="227">
        <f>C93+F93</f>
        <v>0</v>
      </c>
      <c r="J93" s="228">
        <f>D93+G93</f>
        <v>0</v>
      </c>
      <c r="K93" s="230"/>
      <c r="L93" s="240">
        <v>6</v>
      </c>
      <c r="M93" s="241">
        <f>I93/L93</f>
        <v>0</v>
      </c>
    </row>
    <row r="94" spans="2:13" ht="18" customHeight="1">
      <c r="B94" s="181" t="s">
        <v>45</v>
      </c>
      <c r="C94" s="227">
        <f t="shared" ref="C94:D109" si="3">C13+C33+C53</f>
        <v>14</v>
      </c>
      <c r="D94" s="228">
        <f t="shared" si="3"/>
        <v>64218.29</v>
      </c>
      <c r="E94" s="229"/>
      <c r="F94" s="227">
        <f t="shared" ref="F94:G109" si="4">F13+F33+F53</f>
        <v>6</v>
      </c>
      <c r="G94" s="228">
        <f t="shared" si="4"/>
        <v>13638.16</v>
      </c>
      <c r="H94" s="229"/>
      <c r="I94" s="227">
        <f t="shared" ref="I94:I108" si="5">C94+F94</f>
        <v>20</v>
      </c>
      <c r="J94" s="228">
        <f t="shared" ref="J94:J108" si="6">D94+G94</f>
        <v>77856.45</v>
      </c>
      <c r="K94" s="230"/>
      <c r="L94" s="240">
        <v>23</v>
      </c>
      <c r="M94" s="241">
        <f t="shared" ref="M94:M108" si="7">I94/L94</f>
        <v>0.86956521739130432</v>
      </c>
    </row>
    <row r="95" spans="2:13" ht="18" customHeight="1">
      <c r="B95" s="181" t="s">
        <v>46</v>
      </c>
      <c r="C95" s="227">
        <f t="shared" si="3"/>
        <v>30</v>
      </c>
      <c r="D95" s="228">
        <f t="shared" si="3"/>
        <v>143493.36000000002</v>
      </c>
      <c r="E95" s="229"/>
      <c r="F95" s="227">
        <f t="shared" si="4"/>
        <v>1</v>
      </c>
      <c r="G95" s="228">
        <f t="shared" si="4"/>
        <v>3032.36</v>
      </c>
      <c r="H95" s="229"/>
      <c r="I95" s="227">
        <f t="shared" si="5"/>
        <v>31</v>
      </c>
      <c r="J95" s="228">
        <f t="shared" si="6"/>
        <v>146525.72</v>
      </c>
      <c r="K95" s="230"/>
      <c r="L95" s="240">
        <v>26</v>
      </c>
      <c r="M95" s="241">
        <f t="shared" si="7"/>
        <v>1.1923076923076923</v>
      </c>
    </row>
    <row r="96" spans="2:13" ht="18" customHeight="1">
      <c r="B96" s="181" t="s">
        <v>47</v>
      </c>
      <c r="C96" s="227">
        <f t="shared" si="3"/>
        <v>12</v>
      </c>
      <c r="D96" s="228">
        <f t="shared" si="3"/>
        <v>118590.06</v>
      </c>
      <c r="E96" s="229"/>
      <c r="F96" s="227">
        <f t="shared" si="4"/>
        <v>16</v>
      </c>
      <c r="G96" s="228">
        <f t="shared" si="4"/>
        <v>51717.88</v>
      </c>
      <c r="H96" s="229"/>
      <c r="I96" s="227">
        <f t="shared" si="5"/>
        <v>28</v>
      </c>
      <c r="J96" s="228">
        <f t="shared" si="6"/>
        <v>170307.94</v>
      </c>
      <c r="K96" s="230"/>
      <c r="L96" s="240">
        <v>35</v>
      </c>
      <c r="M96" s="241">
        <f t="shared" si="7"/>
        <v>0.8</v>
      </c>
    </row>
    <row r="97" spans="2:13" ht="18" customHeight="1">
      <c r="B97" s="181" t="s">
        <v>48</v>
      </c>
      <c r="C97" s="227">
        <f t="shared" si="3"/>
        <v>0</v>
      </c>
      <c r="D97" s="228">
        <f t="shared" si="3"/>
        <v>0</v>
      </c>
      <c r="E97" s="229"/>
      <c r="F97" s="227">
        <f t="shared" si="4"/>
        <v>0</v>
      </c>
      <c r="G97" s="228">
        <f t="shared" si="4"/>
        <v>0</v>
      </c>
      <c r="H97" s="229"/>
      <c r="I97" s="227">
        <f t="shared" si="5"/>
        <v>0</v>
      </c>
      <c r="J97" s="228">
        <f t="shared" si="6"/>
        <v>0</v>
      </c>
      <c r="K97" s="230"/>
      <c r="L97" s="240">
        <v>19</v>
      </c>
      <c r="M97" s="241">
        <f t="shared" si="7"/>
        <v>0</v>
      </c>
    </row>
    <row r="98" spans="2:13" ht="18" customHeight="1">
      <c r="B98" s="181" t="s">
        <v>49</v>
      </c>
      <c r="C98" s="227">
        <f t="shared" si="3"/>
        <v>7</v>
      </c>
      <c r="D98" s="228">
        <f t="shared" si="3"/>
        <v>75995.48000000001</v>
      </c>
      <c r="E98" s="229"/>
      <c r="F98" s="227">
        <f t="shared" si="4"/>
        <v>7</v>
      </c>
      <c r="G98" s="228">
        <f t="shared" si="4"/>
        <v>79156.479999999996</v>
      </c>
      <c r="H98" s="229"/>
      <c r="I98" s="227">
        <f t="shared" si="5"/>
        <v>14</v>
      </c>
      <c r="J98" s="228">
        <f t="shared" si="6"/>
        <v>155151.96000000002</v>
      </c>
      <c r="K98" s="230"/>
      <c r="L98" s="240">
        <v>15</v>
      </c>
      <c r="M98" s="241">
        <f t="shared" si="7"/>
        <v>0.93333333333333335</v>
      </c>
    </row>
    <row r="99" spans="2:13" ht="18" customHeight="1">
      <c r="B99" s="181" t="s">
        <v>50</v>
      </c>
      <c r="C99" s="227">
        <f t="shared" si="3"/>
        <v>12</v>
      </c>
      <c r="D99" s="228">
        <f t="shared" si="3"/>
        <v>76139.97</v>
      </c>
      <c r="E99" s="229"/>
      <c r="F99" s="227">
        <f t="shared" si="4"/>
        <v>73</v>
      </c>
      <c r="G99" s="228">
        <f t="shared" si="4"/>
        <v>242898.97</v>
      </c>
      <c r="H99" s="229"/>
      <c r="I99" s="227">
        <f t="shared" si="5"/>
        <v>85</v>
      </c>
      <c r="J99" s="228">
        <f t="shared" si="6"/>
        <v>319038.94</v>
      </c>
      <c r="K99" s="230"/>
      <c r="L99" s="240">
        <v>33</v>
      </c>
      <c r="M99" s="241">
        <f t="shared" si="7"/>
        <v>2.5757575757575757</v>
      </c>
    </row>
    <row r="100" spans="2:13" ht="18" customHeight="1">
      <c r="B100" s="181" t="s">
        <v>51</v>
      </c>
      <c r="C100" s="227">
        <f t="shared" si="3"/>
        <v>19</v>
      </c>
      <c r="D100" s="228">
        <f t="shared" si="3"/>
        <v>143829.25000000003</v>
      </c>
      <c r="E100" s="231"/>
      <c r="F100" s="227">
        <f t="shared" si="4"/>
        <v>5</v>
      </c>
      <c r="G100" s="228">
        <f t="shared" si="4"/>
        <v>11203.26</v>
      </c>
      <c r="H100" s="229"/>
      <c r="I100" s="227">
        <f t="shared" si="5"/>
        <v>24</v>
      </c>
      <c r="J100" s="228">
        <f t="shared" si="6"/>
        <v>155032.51000000004</v>
      </c>
      <c r="K100" s="230"/>
      <c r="L100" s="240">
        <v>56</v>
      </c>
      <c r="M100" s="241">
        <f t="shared" si="7"/>
        <v>0.42857142857142855</v>
      </c>
    </row>
    <row r="101" spans="2:13" ht="18" customHeight="1">
      <c r="B101" s="181" t="s">
        <v>52</v>
      </c>
      <c r="C101" s="227">
        <f t="shared" si="3"/>
        <v>1</v>
      </c>
      <c r="D101" s="228">
        <f t="shared" si="3"/>
        <v>10277.58</v>
      </c>
      <c r="E101" s="231"/>
      <c r="F101" s="227">
        <f t="shared" si="4"/>
        <v>3</v>
      </c>
      <c r="G101" s="228">
        <f t="shared" si="4"/>
        <v>10345.25</v>
      </c>
      <c r="H101" s="229"/>
      <c r="I101" s="227">
        <f t="shared" si="5"/>
        <v>4</v>
      </c>
      <c r="J101" s="228">
        <f t="shared" si="6"/>
        <v>20622.830000000002</v>
      </c>
      <c r="K101" s="230"/>
      <c r="L101" s="240">
        <v>6</v>
      </c>
      <c r="M101" s="241">
        <f t="shared" si="7"/>
        <v>0.66666666666666663</v>
      </c>
    </row>
    <row r="102" spans="2:13" ht="18" customHeight="1">
      <c r="B102" s="181" t="s">
        <v>53</v>
      </c>
      <c r="C102" s="227">
        <f t="shared" si="3"/>
        <v>11</v>
      </c>
      <c r="D102" s="228">
        <f t="shared" si="3"/>
        <v>68305.990000000005</v>
      </c>
      <c r="E102" s="229"/>
      <c r="F102" s="227">
        <f t="shared" si="4"/>
        <v>1</v>
      </c>
      <c r="G102" s="228">
        <f t="shared" si="4"/>
        <v>18314.86</v>
      </c>
      <c r="H102" s="229"/>
      <c r="I102" s="227">
        <f t="shared" si="5"/>
        <v>12</v>
      </c>
      <c r="J102" s="228">
        <f t="shared" si="6"/>
        <v>86620.85</v>
      </c>
      <c r="K102" s="230"/>
      <c r="L102" s="240">
        <v>17</v>
      </c>
      <c r="M102" s="241">
        <f t="shared" si="7"/>
        <v>0.70588235294117652</v>
      </c>
    </row>
    <row r="103" spans="2:13" ht="18" customHeight="1">
      <c r="B103" s="181" t="s">
        <v>54</v>
      </c>
      <c r="C103" s="227">
        <f t="shared" si="3"/>
        <v>3</v>
      </c>
      <c r="D103" s="228">
        <f t="shared" si="3"/>
        <v>24128.93</v>
      </c>
      <c r="E103" s="229"/>
      <c r="F103" s="227">
        <f t="shared" si="4"/>
        <v>1</v>
      </c>
      <c r="G103" s="228">
        <f t="shared" si="4"/>
        <v>6277.22</v>
      </c>
      <c r="H103" s="229"/>
      <c r="I103" s="227">
        <f t="shared" si="5"/>
        <v>4</v>
      </c>
      <c r="J103" s="228">
        <f t="shared" si="6"/>
        <v>30406.15</v>
      </c>
      <c r="K103" s="230"/>
      <c r="L103" s="240">
        <v>10</v>
      </c>
      <c r="M103" s="241">
        <f t="shared" si="7"/>
        <v>0.4</v>
      </c>
    </row>
    <row r="104" spans="2:13" ht="18" customHeight="1">
      <c r="B104" s="181" t="s">
        <v>55</v>
      </c>
      <c r="C104" s="227">
        <f t="shared" si="3"/>
        <v>5</v>
      </c>
      <c r="D104" s="228">
        <f t="shared" si="3"/>
        <v>29402.84</v>
      </c>
      <c r="E104" s="229"/>
      <c r="F104" s="227">
        <f t="shared" si="4"/>
        <v>43</v>
      </c>
      <c r="G104" s="228">
        <f t="shared" si="4"/>
        <v>123292.79999999999</v>
      </c>
      <c r="H104" s="229"/>
      <c r="I104" s="227">
        <f t="shared" si="5"/>
        <v>48</v>
      </c>
      <c r="J104" s="228">
        <f t="shared" si="6"/>
        <v>152695.63999999998</v>
      </c>
      <c r="K104" s="230"/>
      <c r="L104" s="240">
        <v>36</v>
      </c>
      <c r="M104" s="241">
        <f t="shared" si="7"/>
        <v>1.3333333333333333</v>
      </c>
    </row>
    <row r="105" spans="2:13" ht="18" customHeight="1">
      <c r="B105" s="181" t="s">
        <v>56</v>
      </c>
      <c r="C105" s="227">
        <f t="shared" si="3"/>
        <v>13</v>
      </c>
      <c r="D105" s="228">
        <f t="shared" si="3"/>
        <v>124053.72</v>
      </c>
      <c r="E105" s="229"/>
      <c r="F105" s="227">
        <f t="shared" si="4"/>
        <v>2</v>
      </c>
      <c r="G105" s="228">
        <f t="shared" si="4"/>
        <v>36408.230000000003</v>
      </c>
      <c r="H105" s="229"/>
      <c r="I105" s="227">
        <f t="shared" si="5"/>
        <v>15</v>
      </c>
      <c r="J105" s="228">
        <f t="shared" si="6"/>
        <v>160461.95000000001</v>
      </c>
      <c r="K105" s="230"/>
      <c r="L105" s="240">
        <v>13</v>
      </c>
      <c r="M105" s="241">
        <f t="shared" si="7"/>
        <v>1.1538461538461537</v>
      </c>
    </row>
    <row r="106" spans="2:13" ht="18" customHeight="1">
      <c r="B106" s="181" t="s">
        <v>57</v>
      </c>
      <c r="C106" s="227">
        <f t="shared" si="3"/>
        <v>14</v>
      </c>
      <c r="D106" s="228">
        <f t="shared" si="3"/>
        <v>99867.34</v>
      </c>
      <c r="E106" s="229"/>
      <c r="F106" s="227">
        <f t="shared" si="4"/>
        <v>3</v>
      </c>
      <c r="G106" s="228">
        <f t="shared" si="4"/>
        <v>4548.54</v>
      </c>
      <c r="H106" s="229"/>
      <c r="I106" s="227">
        <f t="shared" si="5"/>
        <v>17</v>
      </c>
      <c r="J106" s="228">
        <f t="shared" si="6"/>
        <v>104415.87999999999</v>
      </c>
      <c r="K106" s="230"/>
      <c r="L106" s="240">
        <v>20</v>
      </c>
      <c r="M106" s="241">
        <f t="shared" si="7"/>
        <v>0.85</v>
      </c>
    </row>
    <row r="107" spans="2:13" ht="18" customHeight="1">
      <c r="B107" s="181" t="s">
        <v>58</v>
      </c>
      <c r="C107" s="227">
        <f t="shared" si="3"/>
        <v>8</v>
      </c>
      <c r="D107" s="228">
        <f t="shared" si="3"/>
        <v>41703.089999999997</v>
      </c>
      <c r="E107" s="229"/>
      <c r="F107" s="227">
        <f t="shared" si="4"/>
        <v>13</v>
      </c>
      <c r="G107" s="228">
        <f t="shared" si="4"/>
        <v>48193.15</v>
      </c>
      <c r="H107" s="229"/>
      <c r="I107" s="227">
        <f t="shared" si="5"/>
        <v>21</v>
      </c>
      <c r="J107" s="228">
        <f t="shared" si="6"/>
        <v>89896.239999999991</v>
      </c>
      <c r="K107" s="230"/>
      <c r="L107" s="240">
        <v>14</v>
      </c>
      <c r="M107" s="241">
        <f t="shared" si="7"/>
        <v>1.5</v>
      </c>
    </row>
    <row r="108" spans="2:13" ht="18" customHeight="1">
      <c r="B108" s="183" t="s">
        <v>59</v>
      </c>
      <c r="C108" s="227">
        <f t="shared" si="3"/>
        <v>15</v>
      </c>
      <c r="D108" s="228">
        <f t="shared" si="3"/>
        <v>136246.53</v>
      </c>
      <c r="E108" s="229"/>
      <c r="F108" s="227">
        <f t="shared" si="4"/>
        <v>4</v>
      </c>
      <c r="G108" s="228">
        <f t="shared" si="4"/>
        <v>18838.169999999998</v>
      </c>
      <c r="H108" s="229"/>
      <c r="I108" s="227">
        <f t="shared" si="5"/>
        <v>19</v>
      </c>
      <c r="J108" s="228">
        <f t="shared" si="6"/>
        <v>155084.70000000001</v>
      </c>
      <c r="K108" s="230"/>
      <c r="L108" s="240">
        <v>32</v>
      </c>
      <c r="M108" s="241">
        <f t="shared" si="7"/>
        <v>0.59375</v>
      </c>
    </row>
    <row r="109" spans="2:13" ht="18" customHeight="1">
      <c r="B109" s="184" t="s">
        <v>60</v>
      </c>
      <c r="C109" s="227">
        <f t="shared" si="3"/>
        <v>164</v>
      </c>
      <c r="D109" s="228">
        <f>SUM(D93:D108)</f>
        <v>1156252.43</v>
      </c>
      <c r="E109" s="229"/>
      <c r="F109" s="227">
        <f t="shared" si="4"/>
        <v>178</v>
      </c>
      <c r="G109" s="228">
        <f>SUM(G93:G108)</f>
        <v>667865.33000000007</v>
      </c>
      <c r="H109" s="229"/>
      <c r="I109" s="227">
        <f>SUM(I93:I108)</f>
        <v>342</v>
      </c>
      <c r="J109" s="228">
        <f>SUM(J93:J108)</f>
        <v>1824117.7599999995</v>
      </c>
      <c r="K109" s="230"/>
      <c r="L109" s="240">
        <f>SUM(L93:L108)</f>
        <v>361</v>
      </c>
      <c r="M109" s="240"/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91:D91"/>
    <mergeCell ref="F91:G91"/>
    <mergeCell ref="B10:D10"/>
    <mergeCell ref="B30:D30"/>
    <mergeCell ref="F30:G30"/>
    <mergeCell ref="F50:G50"/>
    <mergeCell ref="F71:G71"/>
    <mergeCell ref="B50:D50"/>
    <mergeCell ref="B71:D71"/>
    <mergeCell ref="L91:M91"/>
    <mergeCell ref="L71:M71"/>
    <mergeCell ref="I91:J91"/>
    <mergeCell ref="I71:J71"/>
    <mergeCell ref="F10:G10"/>
  </mergeCells>
  <conditionalFormatting sqref="M75">
    <cfRule type="cellIs" dxfId="7" priority="9" operator="lessThan">
      <formula>1</formula>
    </cfRule>
  </conditionalFormatting>
  <conditionalFormatting sqref="M93:M108">
    <cfRule type="cellIs" dxfId="6" priority="1" operator="lessThan">
      <formula>1</formula>
    </cfRule>
  </conditionalFormatting>
  <conditionalFormatting sqref="M77">
    <cfRule type="cellIs" dxfId="5" priority="8" operator="lessThan">
      <formula>1</formula>
    </cfRule>
  </conditionalFormatting>
  <conditionalFormatting sqref="M78">
    <cfRule type="cellIs" dxfId="4" priority="6" operator="lessThan">
      <formula>1</formula>
    </cfRule>
  </conditionalFormatting>
  <conditionalFormatting sqref="M80">
    <cfRule type="cellIs" dxfId="3" priority="5" operator="lessThan">
      <formula>1</formula>
    </cfRule>
  </conditionalFormatting>
  <conditionalFormatting sqref="M82">
    <cfRule type="cellIs" dxfId="2" priority="4" operator="lessThan">
      <formula>1</formula>
    </cfRule>
  </conditionalFormatting>
  <conditionalFormatting sqref="M85">
    <cfRule type="cellIs" dxfId="1" priority="3" operator="lessThan">
      <formula>1</formula>
    </cfRule>
  </conditionalFormatting>
  <conditionalFormatting sqref="M88">
    <cfRule type="cellIs" dxfId="0" priority="2" operator="lessThan">
      <formula>1</formula>
    </cfRule>
  </conditionalFormatting>
  <pageMargins left="0.19645669291338602" right="0.19645669291338602" top="0.57086614173228289" bottom="0.56614173228346509" header="0.27559055118110198" footer="0.19645669291338602"/>
  <pageSetup paperSize="9" scale="79" fitToWidth="0" fitToHeight="0" pageOrder="overThenDown" orientation="landscape" verticalDpi="0" r:id="rId1"/>
  <headerFooter alignWithMargins="0"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65543"/>
  <sheetViews>
    <sheetView topLeftCell="A16" zoomScale="60" zoomScaleNormal="60" workbookViewId="0">
      <selection activeCell="Q39" sqref="Q39"/>
    </sheetView>
  </sheetViews>
  <sheetFormatPr defaultRowHeight="14.65" customHeight="1"/>
  <cols>
    <col min="1" max="1" width="68.140625" style="2" customWidth="1"/>
    <col min="2" max="2" width="29.7109375" style="2" customWidth="1"/>
    <col min="3" max="3" width="2.7109375" style="2" customWidth="1"/>
    <col min="4" max="4" width="20.5703125" style="3" hidden="1" customWidth="1"/>
    <col min="5" max="5" width="24" style="3" hidden="1" customWidth="1"/>
    <col min="6" max="6" width="20.5703125" style="2" hidden="1" customWidth="1"/>
    <col min="7" max="7" width="0.7109375" style="2" hidden="1" customWidth="1"/>
    <col min="8" max="8" width="12.85546875" style="2" customWidth="1"/>
    <col min="9" max="9" width="32.28515625" style="3" customWidth="1"/>
    <col min="10" max="10" width="34.5703125" style="2" customWidth="1"/>
    <col min="11" max="11" width="0.7109375" style="2" customWidth="1"/>
    <col min="12" max="12" width="27.28515625" style="2" customWidth="1"/>
    <col min="13" max="13" width="25.5703125" style="164" customWidth="1"/>
    <col min="14" max="14" width="3.7109375" style="2" customWidth="1"/>
    <col min="15" max="15" width="21.7109375" style="2" customWidth="1"/>
    <col min="16" max="16" width="4" style="2" customWidth="1"/>
    <col min="17" max="17" width="32.28515625" style="2" customWidth="1"/>
    <col min="18" max="18" width="3.5703125" style="2" customWidth="1"/>
    <col min="19" max="19" width="26.140625" style="2" customWidth="1"/>
    <col min="20" max="257" width="9.140625" style="2" customWidth="1"/>
    <col min="258" max="258" width="9.140625" customWidth="1"/>
  </cols>
  <sheetData>
    <row r="1" spans="1:19" ht="15.75" customHeight="1">
      <c r="A1" s="202" t="s">
        <v>154</v>
      </c>
      <c r="C1" s="3"/>
      <c r="E1" s="2"/>
    </row>
    <row r="2" spans="1:19" ht="15.75" customHeight="1">
      <c r="A2" s="202" t="s">
        <v>155</v>
      </c>
      <c r="C2" s="3"/>
      <c r="E2" s="2"/>
    </row>
    <row r="3" spans="1:19" ht="15.75" customHeight="1">
      <c r="A3" s="202" t="s">
        <v>156</v>
      </c>
      <c r="C3" s="3"/>
      <c r="E3" s="2"/>
    </row>
    <row r="4" spans="1:19" ht="15.75" customHeight="1">
      <c r="A4" s="202" t="s">
        <v>157</v>
      </c>
      <c r="C4" s="3"/>
      <c r="E4" s="2"/>
    </row>
    <row r="5" spans="1:19" ht="15.75" customHeight="1">
      <c r="A5" s="203" t="s">
        <v>158</v>
      </c>
      <c r="C5" s="3"/>
      <c r="E5" s="2"/>
    </row>
    <row r="6" spans="1:19" ht="15.75" customHeight="1">
      <c r="A6" s="203"/>
      <c r="C6" s="3"/>
      <c r="E6" s="2"/>
    </row>
    <row r="7" spans="1:19" ht="99.6" customHeight="1">
      <c r="A7" s="4"/>
      <c r="B7" s="301" t="s">
        <v>148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</row>
    <row r="8" spans="1:19" ht="7.5" customHeight="1"/>
    <row r="9" spans="1:19" ht="29.25" customHeight="1">
      <c r="A9" s="302" t="s">
        <v>65</v>
      </c>
      <c r="B9" s="302" t="s">
        <v>3</v>
      </c>
      <c r="C9" s="36"/>
      <c r="D9" s="303" t="s">
        <v>66</v>
      </c>
      <c r="E9" s="303"/>
      <c r="F9" s="303"/>
      <c r="G9" s="36"/>
      <c r="H9" s="304" t="s">
        <v>67</v>
      </c>
      <c r="I9" s="303" t="s">
        <v>68</v>
      </c>
      <c r="J9" s="303"/>
      <c r="K9" s="36"/>
      <c r="L9" s="305" t="s">
        <v>69</v>
      </c>
      <c r="M9" s="306" t="s">
        <v>70</v>
      </c>
      <c r="O9" s="167" t="s">
        <v>136</v>
      </c>
      <c r="Q9" s="298" t="s">
        <v>180</v>
      </c>
      <c r="S9" s="300" t="s">
        <v>181</v>
      </c>
    </row>
    <row r="10" spans="1:19" ht="35.25" customHeight="1">
      <c r="A10" s="302"/>
      <c r="B10" s="302"/>
      <c r="C10" s="36"/>
      <c r="D10" s="37" t="s">
        <v>25</v>
      </c>
      <c r="E10" s="37" t="s">
        <v>71</v>
      </c>
      <c r="F10" s="35" t="s">
        <v>7</v>
      </c>
      <c r="G10" s="36"/>
      <c r="H10" s="304"/>
      <c r="I10" s="37" t="s">
        <v>72</v>
      </c>
      <c r="J10" s="35" t="s">
        <v>62</v>
      </c>
      <c r="K10" s="36"/>
      <c r="L10" s="305"/>
      <c r="M10" s="306"/>
      <c r="O10" s="168" t="s">
        <v>135</v>
      </c>
      <c r="Q10" s="299"/>
      <c r="S10" s="299"/>
    </row>
    <row r="11" spans="1:19" ht="27" customHeight="1">
      <c r="A11" s="33" t="s">
        <v>73</v>
      </c>
      <c r="B11" s="9" t="s">
        <v>8</v>
      </c>
      <c r="C11" s="39"/>
      <c r="D11" s="40">
        <v>256958.5</v>
      </c>
      <c r="E11" s="40">
        <v>34975.919999999998</v>
      </c>
      <c r="F11" s="41">
        <f t="shared" ref="F11:F16" si="0">SUM(D11:E11)</f>
        <v>291934.42</v>
      </c>
      <c r="G11" s="39"/>
      <c r="H11" s="42" t="s">
        <v>74</v>
      </c>
      <c r="I11" s="43">
        <f>Teto!G9</f>
        <v>78408.72</v>
      </c>
      <c r="J11" s="44">
        <f>Produção_tabwin!D105</f>
        <v>124053.72</v>
      </c>
      <c r="K11" s="39"/>
      <c r="L11" s="44">
        <v>26448.76</v>
      </c>
      <c r="M11" s="163">
        <f t="shared" ref="M11:M26" si="1">I11-(J11-L11)</f>
        <v>-19196.240000000005</v>
      </c>
      <c r="O11" s="161">
        <f>Produção_tabwin!G105</f>
        <v>36408.230000000003</v>
      </c>
      <c r="Q11" s="161">
        <f>O11+J11</f>
        <v>160461.95000000001</v>
      </c>
      <c r="S11" s="161">
        <f>I11-Q11</f>
        <v>-82053.23000000001</v>
      </c>
    </row>
    <row r="12" spans="1:19" ht="27" customHeight="1">
      <c r="A12" s="33" t="s">
        <v>75</v>
      </c>
      <c r="B12" s="14" t="s">
        <v>10</v>
      </c>
      <c r="C12" s="39"/>
      <c r="D12" s="46">
        <v>234549.13666666701</v>
      </c>
      <c r="E12" s="46">
        <v>45073.83</v>
      </c>
      <c r="F12" s="47">
        <f t="shared" si="0"/>
        <v>279622.96666666702</v>
      </c>
      <c r="G12" s="39"/>
      <c r="H12" s="42" t="s">
        <v>74</v>
      </c>
      <c r="I12" s="48">
        <f>Teto!G11</f>
        <v>200833.85</v>
      </c>
      <c r="J12" s="44">
        <f>Produção_tabwin!D99</f>
        <v>76139.97</v>
      </c>
      <c r="K12" s="39"/>
      <c r="L12" s="44">
        <v>19166.080000000002</v>
      </c>
      <c r="M12" s="163">
        <f t="shared" si="1"/>
        <v>143859.96000000002</v>
      </c>
      <c r="O12" s="161">
        <f>Produção_tabwin!G99</f>
        <v>242898.97</v>
      </c>
      <c r="Q12" s="161">
        <f t="shared" ref="Q12:Q26" si="2">J12+O12</f>
        <v>319038.94</v>
      </c>
      <c r="S12" s="161">
        <f t="shared" ref="S12:S27" si="3">I12-Q12</f>
        <v>-118205.09</v>
      </c>
    </row>
    <row r="13" spans="1:19" ht="27" customHeight="1">
      <c r="A13" s="9" t="s">
        <v>76</v>
      </c>
      <c r="B13" s="14" t="s">
        <v>11</v>
      </c>
      <c r="C13" s="39"/>
      <c r="D13" s="46">
        <v>224149.935</v>
      </c>
      <c r="E13" s="46">
        <v>24309.91</v>
      </c>
      <c r="F13" s="47">
        <f t="shared" si="0"/>
        <v>248459.845</v>
      </c>
      <c r="G13" s="39"/>
      <c r="H13" s="42" t="s">
        <v>74</v>
      </c>
      <c r="I13" s="48">
        <f>Teto!G12</f>
        <v>14249.29</v>
      </c>
      <c r="J13" s="44">
        <f>Produção_tabwin!D93</f>
        <v>0</v>
      </c>
      <c r="K13" s="39"/>
      <c r="L13" s="44">
        <v>0</v>
      </c>
      <c r="M13" s="163">
        <f t="shared" si="1"/>
        <v>14249.29</v>
      </c>
      <c r="O13" s="161">
        <f>Produção_tabwin!G93</f>
        <v>0</v>
      </c>
      <c r="Q13" s="161">
        <f t="shared" si="2"/>
        <v>0</v>
      </c>
      <c r="S13" s="161">
        <f t="shared" si="3"/>
        <v>14249.29</v>
      </c>
    </row>
    <row r="14" spans="1:19" ht="27" customHeight="1">
      <c r="A14" s="33" t="s">
        <v>77</v>
      </c>
      <c r="B14" s="14" t="s">
        <v>12</v>
      </c>
      <c r="C14" s="39"/>
      <c r="D14" s="46">
        <v>127710.9425</v>
      </c>
      <c r="E14" s="46">
        <v>18554.349999999999</v>
      </c>
      <c r="F14" s="47">
        <f t="shared" si="0"/>
        <v>146265.29250000001</v>
      </c>
      <c r="G14" s="39"/>
      <c r="H14" s="42" t="s">
        <v>74</v>
      </c>
      <c r="I14" s="48">
        <f>Teto!G13</f>
        <v>134811.73000000001</v>
      </c>
      <c r="J14" s="44">
        <f>Produção_tabwin!D102</f>
        <v>68305.990000000005</v>
      </c>
      <c r="K14" s="39"/>
      <c r="L14" s="44">
        <v>0</v>
      </c>
      <c r="M14" s="163">
        <f t="shared" si="1"/>
        <v>66505.740000000005</v>
      </c>
      <c r="O14" s="161">
        <f>Produção_tabwin!G102</f>
        <v>18314.86</v>
      </c>
      <c r="Q14" s="161">
        <f t="shared" si="2"/>
        <v>86620.85</v>
      </c>
      <c r="S14" s="161">
        <f t="shared" si="3"/>
        <v>48190.880000000005</v>
      </c>
    </row>
    <row r="15" spans="1:19" ht="27" customHeight="1">
      <c r="A15" s="33" t="s">
        <v>78</v>
      </c>
      <c r="B15" s="14" t="s">
        <v>13</v>
      </c>
      <c r="C15" s="39"/>
      <c r="D15" s="49">
        <v>212019.286666667</v>
      </c>
      <c r="E15" s="49">
        <v>2811.24</v>
      </c>
      <c r="F15" s="50">
        <f t="shared" si="0"/>
        <v>214830.52666666699</v>
      </c>
      <c r="G15" s="39"/>
      <c r="H15" s="42" t="s">
        <v>74</v>
      </c>
      <c r="I15" s="51">
        <f>Teto!G14</f>
        <v>96950.09</v>
      </c>
      <c r="J15" s="52">
        <f>Produção_tabwin!D98</f>
        <v>75995.48000000001</v>
      </c>
      <c r="K15" s="39"/>
      <c r="L15" s="44">
        <v>4870.8999999999996</v>
      </c>
      <c r="M15" s="163">
        <f t="shared" si="1"/>
        <v>25825.50999999998</v>
      </c>
      <c r="O15" s="161">
        <f>Produção_tabwin!G98</f>
        <v>79156.479999999996</v>
      </c>
      <c r="Q15" s="161">
        <f t="shared" si="2"/>
        <v>155151.96000000002</v>
      </c>
      <c r="S15" s="161">
        <f t="shared" si="3"/>
        <v>-58201.870000000024</v>
      </c>
    </row>
    <row r="16" spans="1:19" ht="27" customHeight="1">
      <c r="A16" s="33" t="s">
        <v>77</v>
      </c>
      <c r="B16" s="14" t="s">
        <v>14</v>
      </c>
      <c r="C16" s="39"/>
      <c r="D16" s="49">
        <v>168213.24</v>
      </c>
      <c r="E16" s="49">
        <v>0</v>
      </c>
      <c r="F16" s="50">
        <f t="shared" si="0"/>
        <v>168213.24</v>
      </c>
      <c r="G16" s="39"/>
      <c r="H16" s="42" t="s">
        <v>74</v>
      </c>
      <c r="I16" s="51">
        <f>Teto!G15</f>
        <v>155976.26999999999</v>
      </c>
      <c r="J16" s="52">
        <f>Produção_tabwin!D94</f>
        <v>64218.29</v>
      </c>
      <c r="K16" s="39"/>
      <c r="L16" s="44">
        <v>0</v>
      </c>
      <c r="M16" s="163">
        <f t="shared" si="1"/>
        <v>91757.979999999981</v>
      </c>
      <c r="O16" s="161">
        <f>Produção_tabwin!G94</f>
        <v>13638.16</v>
      </c>
      <c r="Q16" s="161">
        <f t="shared" si="2"/>
        <v>77856.45</v>
      </c>
      <c r="S16" s="161">
        <f t="shared" si="3"/>
        <v>78119.819999999992</v>
      </c>
    </row>
    <row r="17" spans="1:257" ht="27" customHeight="1">
      <c r="A17" s="33" t="s">
        <v>77</v>
      </c>
      <c r="B17" s="14" t="s">
        <v>16</v>
      </c>
      <c r="C17" s="39"/>
      <c r="D17" s="49"/>
      <c r="E17" s="49"/>
      <c r="F17" s="50"/>
      <c r="G17" s="39"/>
      <c r="H17" s="42" t="s">
        <v>74</v>
      </c>
      <c r="I17" s="51">
        <f>Teto!G17</f>
        <v>101536.57</v>
      </c>
      <c r="J17" s="52">
        <f>Produção_tabwin!D95</f>
        <v>143493.36000000002</v>
      </c>
      <c r="K17" s="39"/>
      <c r="L17" s="44">
        <v>12920.74</v>
      </c>
      <c r="M17" s="163">
        <f t="shared" si="1"/>
        <v>-29036.050000000003</v>
      </c>
      <c r="O17" s="161">
        <f>Produção_tabwin!G95</f>
        <v>3032.36</v>
      </c>
      <c r="Q17" s="161">
        <f t="shared" si="2"/>
        <v>146525.72</v>
      </c>
      <c r="S17" s="161">
        <f t="shared" si="3"/>
        <v>-44989.149999999994</v>
      </c>
    </row>
    <row r="18" spans="1:257" ht="27" customHeight="1">
      <c r="A18" s="9" t="s">
        <v>79</v>
      </c>
      <c r="B18" s="14" t="s">
        <v>19</v>
      </c>
      <c r="C18" s="39"/>
      <c r="D18" s="49"/>
      <c r="E18" s="49"/>
      <c r="F18" s="50"/>
      <c r="G18" s="39"/>
      <c r="H18" s="42" t="s">
        <v>74</v>
      </c>
      <c r="I18" s="51">
        <f>Teto!G20</f>
        <v>70543.11</v>
      </c>
      <c r="J18" s="52">
        <f>Produção_tabwin!D107</f>
        <v>41703.089999999997</v>
      </c>
      <c r="K18" s="39"/>
      <c r="L18" s="44">
        <v>0</v>
      </c>
      <c r="M18" s="163">
        <f t="shared" si="1"/>
        <v>28840.020000000004</v>
      </c>
      <c r="O18" s="161">
        <f>Produção_tabwin!G107</f>
        <v>48193.15</v>
      </c>
      <c r="Q18" s="161">
        <f t="shared" si="2"/>
        <v>89896.239999999991</v>
      </c>
      <c r="S18" s="161">
        <f t="shared" si="3"/>
        <v>-19353.12999999999</v>
      </c>
    </row>
    <row r="19" spans="1:257" ht="27" customHeight="1">
      <c r="A19" s="9" t="s">
        <v>80</v>
      </c>
      <c r="B19" s="14" t="s">
        <v>17</v>
      </c>
      <c r="C19" s="39"/>
      <c r="D19" s="49"/>
      <c r="E19" s="49"/>
      <c r="F19" s="50"/>
      <c r="G19" s="39"/>
      <c r="H19" s="42" t="s">
        <v>74</v>
      </c>
      <c r="I19" s="51">
        <f>Teto!G18</f>
        <v>57731.7</v>
      </c>
      <c r="J19" s="52">
        <f>Produção_tabwin!D97</f>
        <v>0</v>
      </c>
      <c r="K19" s="39"/>
      <c r="L19" s="44">
        <v>0</v>
      </c>
      <c r="M19" s="163">
        <f t="shared" si="1"/>
        <v>57731.7</v>
      </c>
      <c r="O19" s="161">
        <f>Produção_tabwin!G97</f>
        <v>0</v>
      </c>
      <c r="Q19" s="161">
        <f t="shared" si="2"/>
        <v>0</v>
      </c>
      <c r="S19" s="161">
        <f t="shared" si="3"/>
        <v>57731.7</v>
      </c>
    </row>
    <row r="20" spans="1:257" ht="27" customHeight="1">
      <c r="A20" s="33" t="s">
        <v>81</v>
      </c>
      <c r="B20" s="14" t="s">
        <v>15</v>
      </c>
      <c r="C20" s="39"/>
      <c r="D20" s="49"/>
      <c r="E20" s="49"/>
      <c r="F20" s="50"/>
      <c r="G20" s="39"/>
      <c r="H20" s="42" t="s">
        <v>82</v>
      </c>
      <c r="I20" s="51">
        <f>Teto!G16</f>
        <v>170903.73</v>
      </c>
      <c r="J20" s="52">
        <f>Produção_tabwin!D106</f>
        <v>99867.34</v>
      </c>
      <c r="K20" s="39"/>
      <c r="L20" s="44">
        <v>459.18</v>
      </c>
      <c r="M20" s="163">
        <f t="shared" si="1"/>
        <v>71495.570000000007</v>
      </c>
      <c r="O20" s="161">
        <f>Produção_tabwin!G106</f>
        <v>4548.54</v>
      </c>
      <c r="Q20" s="161">
        <f t="shared" si="2"/>
        <v>104415.87999999999</v>
      </c>
      <c r="S20" s="161">
        <f t="shared" si="3"/>
        <v>66487.85000000002</v>
      </c>
    </row>
    <row r="21" spans="1:257" ht="27" customHeight="1">
      <c r="A21" s="33" t="s">
        <v>83</v>
      </c>
      <c r="B21" s="14" t="s">
        <v>9</v>
      </c>
      <c r="C21" s="39"/>
      <c r="D21" s="46">
        <v>320293.45916666702</v>
      </c>
      <c r="E21" s="46">
        <v>97009.95</v>
      </c>
      <c r="F21" s="47">
        <f>SUM(D21:E21)</f>
        <v>417303.40916666703</v>
      </c>
      <c r="G21" s="39"/>
      <c r="H21" s="42" t="s">
        <v>82</v>
      </c>
      <c r="I21" s="48">
        <f>Teto!G10</f>
        <v>72088.73</v>
      </c>
      <c r="J21" s="44">
        <f>Produção_tabwin!D104</f>
        <v>29402.84</v>
      </c>
      <c r="K21" s="39"/>
      <c r="L21" s="44">
        <v>0</v>
      </c>
      <c r="M21" s="163">
        <f t="shared" si="1"/>
        <v>42685.89</v>
      </c>
      <c r="O21" s="161">
        <f>Produção_tabwin!G104</f>
        <v>123292.79999999999</v>
      </c>
      <c r="Q21" s="161">
        <f t="shared" si="2"/>
        <v>152695.63999999998</v>
      </c>
      <c r="S21" s="161">
        <f t="shared" si="3"/>
        <v>-80606.909999999989</v>
      </c>
    </row>
    <row r="22" spans="1:257" ht="27" customHeight="1">
      <c r="A22" s="33" t="s">
        <v>84</v>
      </c>
      <c r="B22" s="14" t="s">
        <v>18</v>
      </c>
      <c r="C22" s="39"/>
      <c r="D22" s="49"/>
      <c r="E22" s="49"/>
      <c r="F22" s="50"/>
      <c r="G22" s="39"/>
      <c r="H22" s="42" t="s">
        <v>82</v>
      </c>
      <c r="I22" s="51">
        <f>Teto!G19</f>
        <v>235650.07</v>
      </c>
      <c r="J22" s="52">
        <f>Produção_tabwin!D108</f>
        <v>136246.53</v>
      </c>
      <c r="K22" s="39"/>
      <c r="L22" s="44">
        <v>0</v>
      </c>
      <c r="M22" s="163">
        <f t="shared" si="1"/>
        <v>99403.540000000008</v>
      </c>
      <c r="O22" s="161">
        <f>Produção_tabwin!G108</f>
        <v>18838.169999999998</v>
      </c>
      <c r="Q22" s="161">
        <f t="shared" si="2"/>
        <v>155084.70000000001</v>
      </c>
      <c r="S22" s="161">
        <f t="shared" si="3"/>
        <v>80565.37</v>
      </c>
    </row>
    <row r="23" spans="1:257" ht="27" customHeight="1">
      <c r="A23" s="33" t="s">
        <v>85</v>
      </c>
      <c r="B23" s="14" t="s">
        <v>20</v>
      </c>
      <c r="C23" s="39"/>
      <c r="D23" s="49"/>
      <c r="E23" s="49"/>
      <c r="F23" s="50"/>
      <c r="G23" s="39"/>
      <c r="H23" s="42" t="s">
        <v>82</v>
      </c>
      <c r="I23" s="51">
        <f>Teto!G21</f>
        <v>91434.04</v>
      </c>
      <c r="J23" s="52">
        <f>Produção_tabwin!D96</f>
        <v>118590.06</v>
      </c>
      <c r="K23" s="39"/>
      <c r="L23" s="44">
        <v>19791.78</v>
      </c>
      <c r="M23" s="163">
        <f t="shared" si="1"/>
        <v>-7364.2400000000052</v>
      </c>
      <c r="O23" s="161">
        <f>Produção_tabwin!G96</f>
        <v>51717.88</v>
      </c>
      <c r="Q23" s="161">
        <f t="shared" si="2"/>
        <v>170307.94</v>
      </c>
      <c r="S23" s="161">
        <f t="shared" si="3"/>
        <v>-78873.900000000009</v>
      </c>
    </row>
    <row r="24" spans="1:257" ht="27" customHeight="1">
      <c r="A24" s="33" t="s">
        <v>86</v>
      </c>
      <c r="B24" s="15" t="s">
        <v>21</v>
      </c>
      <c r="C24" s="39"/>
      <c r="D24" s="49">
        <v>168779.16</v>
      </c>
      <c r="E24" s="49">
        <v>0</v>
      </c>
      <c r="F24" s="50">
        <f>SUM(D24:E24)</f>
        <v>168779.16</v>
      </c>
      <c r="G24" s="39"/>
      <c r="H24" s="42" t="s">
        <v>82</v>
      </c>
      <c r="I24" s="51">
        <f>Teto!G22</f>
        <v>156062.64000000001</v>
      </c>
      <c r="J24" s="52">
        <f>Produção_tabwin!D100</f>
        <v>143829.25000000003</v>
      </c>
      <c r="K24" s="39"/>
      <c r="L24" s="44">
        <v>22306.79</v>
      </c>
      <c r="M24" s="163">
        <f t="shared" si="1"/>
        <v>34540.179999999993</v>
      </c>
      <c r="O24" s="161">
        <f>Produção_tabwin!G100</f>
        <v>11203.26</v>
      </c>
      <c r="Q24" s="161">
        <f t="shared" si="2"/>
        <v>155032.51000000004</v>
      </c>
      <c r="S24" s="161">
        <f t="shared" si="3"/>
        <v>1030.1299999999756</v>
      </c>
    </row>
    <row r="25" spans="1:257" ht="27" customHeight="1">
      <c r="A25" s="33" t="s">
        <v>87</v>
      </c>
      <c r="B25" s="15" t="s">
        <v>23</v>
      </c>
      <c r="C25" s="39"/>
      <c r="D25" s="49"/>
      <c r="E25" s="49"/>
      <c r="F25" s="50"/>
      <c r="G25" s="39"/>
      <c r="H25" s="42" t="s">
        <v>82</v>
      </c>
      <c r="I25" s="51">
        <f>Teto!G24</f>
        <v>24181.38</v>
      </c>
      <c r="J25" s="52">
        <f>Produção_tabwin!D101</f>
        <v>10277.58</v>
      </c>
      <c r="K25" s="39"/>
      <c r="L25" s="44">
        <v>0</v>
      </c>
      <c r="M25" s="163">
        <f t="shared" si="1"/>
        <v>13903.800000000001</v>
      </c>
      <c r="O25" s="161">
        <f>Produção_tabwin!G101</f>
        <v>10345.25</v>
      </c>
      <c r="Q25" s="161">
        <f t="shared" si="2"/>
        <v>20622.830000000002</v>
      </c>
      <c r="S25" s="161">
        <f t="shared" si="3"/>
        <v>3558.5499999999993</v>
      </c>
    </row>
    <row r="26" spans="1:257" ht="27.95" customHeight="1">
      <c r="A26" s="9" t="s">
        <v>88</v>
      </c>
      <c r="B26" s="14" t="s">
        <v>22</v>
      </c>
      <c r="C26" s="39"/>
      <c r="D26" s="49"/>
      <c r="E26" s="49"/>
      <c r="F26" s="50"/>
      <c r="G26" s="39"/>
      <c r="H26" s="42" t="s">
        <v>82</v>
      </c>
      <c r="I26" s="51">
        <f>Teto!G23</f>
        <v>41115.449999999997</v>
      </c>
      <c r="J26" s="52">
        <f>Produção_tabwin!D103</f>
        <v>24128.93</v>
      </c>
      <c r="K26" s="39"/>
      <c r="L26" s="44">
        <v>5935.52</v>
      </c>
      <c r="M26" s="163">
        <f t="shared" si="1"/>
        <v>22922.039999999997</v>
      </c>
      <c r="O26" s="161">
        <f>Produção_tabwin!G103</f>
        <v>6277.22</v>
      </c>
      <c r="Q26" s="161">
        <f t="shared" si="2"/>
        <v>30406.15</v>
      </c>
      <c r="S26" s="161">
        <f t="shared" si="3"/>
        <v>10709.299999999996</v>
      </c>
    </row>
    <row r="27" spans="1:257" ht="23.25" customHeight="1">
      <c r="A27" s="35"/>
      <c r="B27" s="35" t="s">
        <v>7</v>
      </c>
      <c r="C27" s="36"/>
      <c r="D27" s="37">
        <f>SUM(D11:D24)</f>
        <v>1712673.6600000008</v>
      </c>
      <c r="E27" s="37">
        <f>SUM(E11:E24)</f>
        <v>222735.2</v>
      </c>
      <c r="F27" s="37">
        <f>SUM(F11:F24)</f>
        <v>1935408.860000001</v>
      </c>
      <c r="G27" s="36"/>
      <c r="H27" s="38"/>
      <c r="I27" s="53">
        <f>SUM(I11:I26)</f>
        <v>1702477.3699999999</v>
      </c>
      <c r="J27" s="37">
        <f>SUM(J11:J26)</f>
        <v>1156252.43</v>
      </c>
      <c r="K27" s="36"/>
      <c r="L27" s="54">
        <f>SUM(L11:L26)</f>
        <v>111899.75000000001</v>
      </c>
      <c r="M27" s="65">
        <f>SUM(M11:M26)</f>
        <v>658124.69000000018</v>
      </c>
      <c r="O27" s="162">
        <f>SUM(O11:O26)</f>
        <v>667865.32999999996</v>
      </c>
      <c r="Q27" s="162">
        <f>SUM(Q11:Q26)</f>
        <v>1824117.7599999995</v>
      </c>
      <c r="S27" s="259">
        <f t="shared" si="3"/>
        <v>-121640.38999999966</v>
      </c>
    </row>
    <row r="28" spans="1:257" ht="6.75" customHeight="1">
      <c r="S28" s="249"/>
    </row>
    <row r="29" spans="1:257" ht="26.25" customHeight="1">
      <c r="J29" s="55" t="s">
        <v>89</v>
      </c>
      <c r="K29" s="169"/>
      <c r="L29" s="171"/>
      <c r="M29" s="170">
        <f>M11+M14+M17</f>
        <v>18273.449999999997</v>
      </c>
    </row>
    <row r="30" spans="1:257" s="197" customFormat="1" ht="10.5" customHeight="1">
      <c r="A30" s="192"/>
      <c r="B30" s="192"/>
      <c r="C30" s="192"/>
      <c r="D30" s="193"/>
      <c r="E30" s="193"/>
      <c r="F30" s="192"/>
      <c r="G30" s="192"/>
      <c r="H30" s="192"/>
      <c r="I30" s="193"/>
      <c r="J30" s="194"/>
      <c r="K30" s="195"/>
      <c r="L30" s="195"/>
      <c r="M30" s="196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  <c r="IW30" s="192"/>
    </row>
    <row r="31" spans="1:257" ht="26.25" customHeight="1">
      <c r="J31" s="198" t="s">
        <v>142</v>
      </c>
      <c r="K31" s="171"/>
      <c r="L31" s="171"/>
      <c r="M31" s="201">
        <f>M12+M13+M15+M16+M18+M19</f>
        <v>362264.46</v>
      </c>
    </row>
    <row r="32" spans="1:257" ht="25.5" customHeight="1">
      <c r="S32" s="13"/>
    </row>
    <row r="33" spans="2:19" ht="25.5" customHeight="1">
      <c r="J33" s="55" t="s">
        <v>90</v>
      </c>
      <c r="K33" s="56"/>
      <c r="L33" s="56"/>
      <c r="M33" s="65">
        <f>M22+M24+M25</f>
        <v>147847.51999999999</v>
      </c>
    </row>
    <row r="34" spans="2:19" ht="14.25" customHeight="1">
      <c r="B34" s="57"/>
      <c r="C34" s="57"/>
      <c r="D34" s="58"/>
      <c r="E34" s="58"/>
      <c r="F34" s="57"/>
      <c r="G34" s="57"/>
      <c r="H34" s="57"/>
      <c r="I34" s="58"/>
      <c r="J34" s="58"/>
      <c r="K34" s="58"/>
      <c r="L34" s="58"/>
      <c r="M34" s="165"/>
      <c r="S34" s="13"/>
    </row>
    <row r="35" spans="2:19" ht="27" customHeight="1">
      <c r="B35" s="57"/>
      <c r="C35" s="57"/>
      <c r="D35" s="58"/>
      <c r="E35" s="58"/>
      <c r="F35" s="57"/>
      <c r="G35" s="57"/>
      <c r="H35" s="57"/>
      <c r="I35" s="58"/>
      <c r="J35" s="198" t="s">
        <v>143</v>
      </c>
      <c r="K35" s="199"/>
      <c r="L35" s="199"/>
      <c r="M35" s="200">
        <f>M20+M21+M23+M26</f>
        <v>129739.26</v>
      </c>
    </row>
    <row r="36" spans="2:19" ht="27" customHeight="1">
      <c r="B36" s="57"/>
      <c r="C36" s="57"/>
      <c r="D36" s="58"/>
      <c r="E36" s="58"/>
      <c r="F36" s="57"/>
      <c r="G36" s="57"/>
      <c r="H36" s="57"/>
      <c r="I36" s="58"/>
      <c r="J36" s="58"/>
      <c r="K36" s="58"/>
      <c r="L36" s="58"/>
      <c r="M36" s="165"/>
    </row>
    <row r="37" spans="2:19" ht="28.5" customHeight="1">
      <c r="B37" s="57"/>
      <c r="C37" s="57"/>
      <c r="D37" s="58"/>
      <c r="E37" s="58"/>
      <c r="F37" s="57"/>
      <c r="G37" s="57"/>
      <c r="H37" s="57"/>
      <c r="I37" s="58"/>
      <c r="J37" s="198" t="s">
        <v>91</v>
      </c>
      <c r="K37" s="171"/>
      <c r="L37" s="171"/>
      <c r="M37" s="201">
        <f>M29+M33</f>
        <v>166120.96999999997</v>
      </c>
    </row>
    <row r="38" spans="2:19" ht="10.5" customHeight="1">
      <c r="B38" s="57"/>
      <c r="C38" s="57"/>
      <c r="D38" s="58"/>
      <c r="E38" s="58"/>
      <c r="F38" s="57"/>
      <c r="G38" s="57"/>
      <c r="H38" s="57"/>
      <c r="I38" s="58"/>
      <c r="J38" s="57"/>
      <c r="K38" s="57"/>
      <c r="L38" s="57"/>
      <c r="M38" s="166"/>
    </row>
    <row r="39" spans="2:19" ht="30.75" customHeight="1">
      <c r="B39" s="57"/>
      <c r="C39" s="57"/>
      <c r="D39" s="58"/>
      <c r="E39" s="58"/>
      <c r="F39" s="57"/>
      <c r="G39" s="57"/>
      <c r="H39" s="57"/>
      <c r="I39" s="58"/>
      <c r="J39" s="198" t="s">
        <v>144</v>
      </c>
      <c r="K39" s="199"/>
      <c r="L39" s="199"/>
      <c r="M39" s="200">
        <f>M31+M35</f>
        <v>492003.72000000003</v>
      </c>
    </row>
    <row r="40" spans="2:19" ht="22.5" customHeight="1">
      <c r="C40" s="57"/>
      <c r="D40" s="58"/>
      <c r="E40" s="58"/>
      <c r="F40" s="57"/>
      <c r="G40" s="57"/>
      <c r="H40" s="57"/>
      <c r="I40" s="58"/>
      <c r="J40" s="57"/>
      <c r="K40" s="57"/>
      <c r="L40" s="57"/>
      <c r="M40" s="166"/>
    </row>
    <row r="41" spans="2:19" ht="9" customHeight="1"/>
    <row r="42" spans="2:19" ht="25.5" customHeight="1"/>
    <row r="43" spans="2:19" ht="19.350000000000001" customHeight="1"/>
    <row r="44" spans="2:19" ht="19.350000000000001" customHeight="1"/>
    <row r="45" spans="2:19" ht="19.350000000000001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Q9:Q10"/>
    <mergeCell ref="S9:S10"/>
    <mergeCell ref="B7:M7"/>
    <mergeCell ref="A9:A10"/>
    <mergeCell ref="B9:B10"/>
    <mergeCell ref="D9:F9"/>
    <mergeCell ref="H9:H10"/>
    <mergeCell ref="I9:J9"/>
    <mergeCell ref="L9:L10"/>
    <mergeCell ref="M9:M10"/>
  </mergeCells>
  <pageMargins left="0.19645669291338602" right="0.19645669291338602" top="0.53149606299212593" bottom="0.15748031496063003" header="0.23622047244094502" footer="0.15748031496063003"/>
  <pageSetup paperSize="0" scale="77" fitToWidth="0" fitToHeight="0" pageOrder="overThenDown" orientation="landscape" horizontalDpi="0" verticalDpi="0" copies="0"/>
  <headerFooter alignWithMargins="0"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topLeftCell="A16" workbookViewId="0">
      <selection activeCell="I18" sqref="I18"/>
    </sheetView>
  </sheetViews>
  <sheetFormatPr defaultRowHeight="14.65" customHeight="1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65" customHeight="1">
      <c r="A1" s="202" t="s">
        <v>154</v>
      </c>
      <c r="B1" s="2"/>
      <c r="C1" s="3"/>
      <c r="D1" s="3"/>
      <c r="E1" s="2"/>
      <c r="F1" s="2"/>
      <c r="G1" s="2"/>
      <c r="H1" s="2"/>
      <c r="I1" s="3"/>
    </row>
    <row r="2" spans="1:13" ht="14.65" customHeight="1">
      <c r="A2" s="202" t="s">
        <v>155</v>
      </c>
      <c r="B2" s="2"/>
      <c r="C2" s="3"/>
      <c r="D2" s="3"/>
      <c r="E2" s="2"/>
      <c r="F2" s="2"/>
      <c r="G2" s="2"/>
      <c r="H2" s="2"/>
      <c r="I2" s="3"/>
    </row>
    <row r="3" spans="1:13" ht="14.65" customHeight="1">
      <c r="A3" s="202" t="s">
        <v>156</v>
      </c>
      <c r="B3" s="2"/>
      <c r="C3" s="3"/>
      <c r="D3" s="3"/>
      <c r="E3" s="2"/>
      <c r="F3" s="2"/>
      <c r="G3" s="2"/>
      <c r="H3" s="2"/>
      <c r="I3" s="3"/>
    </row>
    <row r="4" spans="1:13" ht="14.65" customHeight="1">
      <c r="A4" s="202" t="s">
        <v>157</v>
      </c>
      <c r="B4" s="2"/>
      <c r="C4" s="3"/>
      <c r="D4" s="3"/>
      <c r="E4" s="2"/>
      <c r="F4" s="2"/>
      <c r="G4" s="2"/>
      <c r="H4" s="2"/>
      <c r="I4" s="3"/>
    </row>
    <row r="5" spans="1:13" ht="14.65" customHeight="1">
      <c r="A5" s="203" t="s">
        <v>158</v>
      </c>
      <c r="B5" s="2"/>
      <c r="C5" s="3"/>
      <c r="D5" s="3"/>
      <c r="E5" s="2"/>
      <c r="F5" s="2"/>
      <c r="G5" s="2"/>
      <c r="H5" s="2"/>
      <c r="I5" s="3"/>
    </row>
    <row r="6" spans="1:13" ht="14.65" customHeight="1">
      <c r="A6" s="203"/>
      <c r="B6" s="2"/>
      <c r="C6" s="3"/>
      <c r="D6" s="3"/>
      <c r="E6" s="2"/>
      <c r="F6" s="2"/>
      <c r="G6" s="2"/>
      <c r="H6" s="2"/>
      <c r="I6" s="3"/>
    </row>
    <row r="7" spans="1:13" ht="93.2" customHeight="1">
      <c r="B7" s="301" t="s">
        <v>147</v>
      </c>
      <c r="C7" s="301"/>
      <c r="D7" s="301"/>
      <c r="E7" s="301"/>
      <c r="F7" s="301"/>
      <c r="G7" s="301"/>
      <c r="H7" s="301"/>
      <c r="I7" s="301"/>
      <c r="J7" s="301"/>
      <c r="K7" s="301"/>
    </row>
    <row r="8" spans="1:13" ht="14.65" customHeight="1">
      <c r="B8" s="2"/>
      <c r="C8" s="2"/>
      <c r="D8" s="3"/>
      <c r="E8" s="3"/>
      <c r="F8" s="2"/>
      <c r="G8" s="2"/>
      <c r="H8" s="3"/>
      <c r="I8" s="2"/>
      <c r="J8" s="2"/>
      <c r="K8" s="2"/>
    </row>
    <row r="9" spans="1:13" ht="30.75" customHeight="1">
      <c r="A9" s="302" t="s">
        <v>92</v>
      </c>
      <c r="B9" s="302" t="s">
        <v>3</v>
      </c>
      <c r="C9" s="36"/>
      <c r="D9" s="303" t="s">
        <v>66</v>
      </c>
      <c r="E9" s="303"/>
      <c r="F9" s="303"/>
      <c r="G9" s="304" t="s">
        <v>67</v>
      </c>
      <c r="H9" s="303" t="s">
        <v>93</v>
      </c>
      <c r="I9" s="303"/>
      <c r="J9" s="36"/>
      <c r="K9" s="306" t="s">
        <v>70</v>
      </c>
      <c r="M9" s="167" t="s">
        <v>136</v>
      </c>
    </row>
    <row r="10" spans="1:13" ht="27" customHeight="1">
      <c r="A10" s="302"/>
      <c r="B10" s="302"/>
      <c r="C10" s="36"/>
      <c r="D10" s="37" t="s">
        <v>25</v>
      </c>
      <c r="E10" s="37" t="s">
        <v>71</v>
      </c>
      <c r="F10" s="35" t="s">
        <v>7</v>
      </c>
      <c r="G10" s="304"/>
      <c r="H10" s="37" t="s">
        <v>72</v>
      </c>
      <c r="I10" s="59" t="s">
        <v>62</v>
      </c>
      <c r="J10" s="36"/>
      <c r="K10" s="306"/>
      <c r="M10" s="168" t="s">
        <v>135</v>
      </c>
    </row>
    <row r="11" spans="1:13" ht="29.85" customHeight="1">
      <c r="A11" s="60" t="s">
        <v>73</v>
      </c>
      <c r="B11" s="60" t="s">
        <v>8</v>
      </c>
      <c r="C11" s="39"/>
      <c r="D11" s="40"/>
      <c r="E11" s="40"/>
      <c r="F11" s="41"/>
      <c r="G11" s="42" t="s">
        <v>74</v>
      </c>
      <c r="H11" s="61">
        <f>Teto!G31</f>
        <v>130151.42</v>
      </c>
      <c r="I11" s="44">
        <f>Produção_tabwin!D85</f>
        <v>75077.009999999995</v>
      </c>
      <c r="J11" s="39"/>
      <c r="K11" s="62">
        <f t="shared" ref="K11:K17" si="0">H11-I11</f>
        <v>55074.41</v>
      </c>
      <c r="M11" s="161">
        <f>Produção_tabwin!E102</f>
        <v>0</v>
      </c>
    </row>
    <row r="12" spans="1:13" ht="29.85" customHeight="1">
      <c r="A12" s="60" t="s">
        <v>77</v>
      </c>
      <c r="B12" s="60" t="s">
        <v>12</v>
      </c>
      <c r="C12" s="39"/>
      <c r="D12" s="46"/>
      <c r="E12" s="46"/>
      <c r="F12" s="47"/>
      <c r="G12" s="42" t="s">
        <v>74</v>
      </c>
      <c r="H12" s="61">
        <f>Teto!G32</f>
        <v>15262.59</v>
      </c>
      <c r="I12" s="44">
        <f>Produção_tabwin!D82</f>
        <v>4478.09</v>
      </c>
      <c r="J12" s="39"/>
      <c r="K12" s="62">
        <f t="shared" si="0"/>
        <v>10784.5</v>
      </c>
      <c r="M12" s="161">
        <f>Produção_tabwin!E96</f>
        <v>0</v>
      </c>
    </row>
    <row r="13" spans="1:13" ht="29.85" customHeight="1">
      <c r="A13" s="60" t="s">
        <v>78</v>
      </c>
      <c r="B13" s="60" t="s">
        <v>13</v>
      </c>
      <c r="C13" s="39"/>
      <c r="D13" s="49"/>
      <c r="E13" s="49"/>
      <c r="F13" s="50"/>
      <c r="G13" s="42" t="s">
        <v>74</v>
      </c>
      <c r="H13" s="61">
        <f>Teto!G33</f>
        <v>28723.01</v>
      </c>
      <c r="I13" s="44">
        <f>Produção_tabwin!D78</f>
        <v>16719.93</v>
      </c>
      <c r="J13" s="39"/>
      <c r="K13" s="62">
        <f t="shared" si="0"/>
        <v>12003.079999999998</v>
      </c>
      <c r="M13" s="161">
        <f>Produção_tabwin!E90</f>
        <v>0</v>
      </c>
    </row>
    <row r="14" spans="1:13" ht="29.85" customHeight="1">
      <c r="A14" s="60" t="s">
        <v>77</v>
      </c>
      <c r="B14" s="60" t="s">
        <v>16</v>
      </c>
      <c r="C14" s="39"/>
      <c r="D14" s="49"/>
      <c r="E14" s="49"/>
      <c r="F14" s="50"/>
      <c r="G14" s="42" t="s">
        <v>74</v>
      </c>
      <c r="H14" s="61">
        <f>Teto!G34</f>
        <v>79182.929999999993</v>
      </c>
      <c r="I14" s="44">
        <f>Produção_tabwin!D75</f>
        <v>55604.01</v>
      </c>
      <c r="J14" s="39"/>
      <c r="K14" s="62">
        <f t="shared" si="0"/>
        <v>23578.919999999991</v>
      </c>
      <c r="M14" s="161">
        <f>Produção_tabwin!E99</f>
        <v>0</v>
      </c>
    </row>
    <row r="15" spans="1:13" ht="29.85" customHeight="1">
      <c r="A15" s="60" t="s">
        <v>80</v>
      </c>
      <c r="B15" s="60" t="s">
        <v>17</v>
      </c>
      <c r="C15" s="39"/>
      <c r="D15" s="49"/>
      <c r="E15" s="49"/>
      <c r="F15" s="50"/>
      <c r="G15" s="42" t="s">
        <v>74</v>
      </c>
      <c r="H15" s="61">
        <f>Teto!G35</f>
        <v>46450.53</v>
      </c>
      <c r="I15" s="44">
        <f>Produção_tabwin!D77</f>
        <v>0</v>
      </c>
      <c r="J15" s="39"/>
      <c r="K15" s="62">
        <f t="shared" si="0"/>
        <v>46450.53</v>
      </c>
      <c r="M15" s="161">
        <f>Produção_tabwin!E100</f>
        <v>0</v>
      </c>
    </row>
    <row r="16" spans="1:13" ht="29.85" customHeight="1">
      <c r="A16" s="60" t="s">
        <v>86</v>
      </c>
      <c r="B16" s="63" t="s">
        <v>21</v>
      </c>
      <c r="C16" s="39"/>
      <c r="D16" s="49"/>
      <c r="E16" s="49"/>
      <c r="F16" s="50"/>
      <c r="G16" s="42" t="s">
        <v>82</v>
      </c>
      <c r="H16" s="61">
        <f>Teto!G36</f>
        <v>48706.48</v>
      </c>
      <c r="I16" s="44">
        <f>Produção_tabwin!D80</f>
        <v>78427.47</v>
      </c>
      <c r="J16" s="39"/>
      <c r="K16" s="62">
        <f t="shared" si="0"/>
        <v>-29720.989999999998</v>
      </c>
      <c r="M16" s="161">
        <f>Produção_tabwin!E91</f>
        <v>0</v>
      </c>
    </row>
    <row r="17" spans="1:13" ht="29.85" customHeight="1">
      <c r="A17" s="60" t="s">
        <v>84</v>
      </c>
      <c r="B17" s="63" t="s">
        <v>18</v>
      </c>
      <c r="C17" s="39"/>
      <c r="D17" s="49"/>
      <c r="E17" s="49"/>
      <c r="F17" s="50"/>
      <c r="G17" s="42" t="s">
        <v>82</v>
      </c>
      <c r="H17" s="64">
        <f>Teto!G37</f>
        <v>0</v>
      </c>
      <c r="I17" s="61">
        <f>Produção_tabwin!D88</f>
        <v>22145.55</v>
      </c>
      <c r="J17" s="39"/>
      <c r="K17" s="62">
        <f t="shared" si="0"/>
        <v>-22145.55</v>
      </c>
      <c r="M17" s="161">
        <f>Produção_tabwin!E92</f>
        <v>0</v>
      </c>
    </row>
    <row r="18" spans="1:13" ht="29.85" customHeight="1">
      <c r="A18" s="35"/>
      <c r="B18" s="35" t="s">
        <v>7</v>
      </c>
      <c r="C18" s="36"/>
      <c r="D18" s="37">
        <f>SUM(D11:D16)</f>
        <v>0</v>
      </c>
      <c r="E18" s="37">
        <f>SUM(E11:E16)</f>
        <v>0</v>
      </c>
      <c r="F18" s="37">
        <f>SUM(F11:F16)</f>
        <v>0</v>
      </c>
      <c r="G18" s="38"/>
      <c r="H18" s="65">
        <f>SUM(H11:H17)</f>
        <v>348476.95999999996</v>
      </c>
      <c r="I18" s="65">
        <f>SUM(I11:I17)</f>
        <v>252452.06</v>
      </c>
      <c r="J18" s="36"/>
      <c r="K18" s="65">
        <f>SUM(K11:K17)</f>
        <v>96024.900000000009</v>
      </c>
      <c r="M18" s="191">
        <f>SUM(M11:M17)</f>
        <v>0</v>
      </c>
    </row>
    <row r="19" spans="1:13" ht="24.2" customHeight="1">
      <c r="B19" s="2"/>
      <c r="C19" s="2"/>
      <c r="D19" s="3"/>
      <c r="E19" s="3"/>
      <c r="F19" s="2"/>
      <c r="G19" s="2"/>
      <c r="H19" s="3"/>
      <c r="I19" s="13"/>
      <c r="J19" s="2"/>
      <c r="K19" s="2"/>
    </row>
    <row r="20" spans="1:13" ht="29.85" customHeight="1">
      <c r="B20" s="2"/>
      <c r="C20" s="2"/>
      <c r="D20" s="3"/>
      <c r="E20" s="3"/>
      <c r="F20" s="2"/>
      <c r="G20" s="2"/>
      <c r="H20" s="55" t="s">
        <v>89</v>
      </c>
      <c r="I20" s="169"/>
      <c r="J20" s="171"/>
      <c r="K20" s="170">
        <f>K13</f>
        <v>12003.079999999998</v>
      </c>
    </row>
    <row r="21" spans="1:13" ht="11.1" customHeight="1">
      <c r="B21" s="2"/>
      <c r="C21" s="2"/>
      <c r="D21" s="3"/>
      <c r="E21" s="3"/>
      <c r="F21" s="2"/>
      <c r="G21" s="2"/>
      <c r="H21" s="194"/>
      <c r="I21" s="195"/>
      <c r="J21" s="195"/>
      <c r="K21" s="196"/>
    </row>
    <row r="22" spans="1:13" ht="17.649999999999999" customHeight="1">
      <c r="B22" s="2"/>
      <c r="C22" s="2"/>
      <c r="D22" s="3"/>
      <c r="E22" s="3"/>
      <c r="F22" s="2"/>
      <c r="G22" s="2"/>
      <c r="H22" s="198" t="s">
        <v>142</v>
      </c>
      <c r="I22" s="171"/>
      <c r="J22" s="171"/>
      <c r="K22" s="201">
        <f>K11+K12+K14+K15</f>
        <v>135888.35999999999</v>
      </c>
    </row>
    <row r="23" spans="1:13" ht="29.85" customHeight="1">
      <c r="B23" s="2"/>
      <c r="C23" s="2"/>
      <c r="D23" s="3"/>
      <c r="E23" s="3"/>
      <c r="F23" s="2"/>
      <c r="G23" s="2"/>
      <c r="H23" s="2"/>
      <c r="I23" s="2"/>
      <c r="J23" s="2"/>
      <c r="K23" s="164"/>
    </row>
    <row r="24" spans="1:13" ht="17.649999999999999" customHeight="1">
      <c r="B24" s="2"/>
      <c r="C24" s="2"/>
      <c r="D24" s="3"/>
      <c r="E24" s="3"/>
      <c r="F24" s="2"/>
      <c r="G24" s="2"/>
      <c r="H24" s="55" t="s">
        <v>90</v>
      </c>
      <c r="I24" s="56"/>
      <c r="J24" s="56"/>
      <c r="K24" s="65">
        <f>K16+K17</f>
        <v>-51866.539999999994</v>
      </c>
    </row>
    <row r="25" spans="1:13" ht="29.85" customHeight="1">
      <c r="B25" s="57"/>
      <c r="C25" s="57"/>
      <c r="D25" s="58"/>
      <c r="E25" s="58"/>
      <c r="F25" s="57"/>
      <c r="G25" s="57"/>
      <c r="H25" s="58"/>
      <c r="I25" s="58"/>
      <c r="J25" s="58"/>
      <c r="K25" s="165"/>
    </row>
    <row r="26" spans="1:13" ht="20.45" customHeight="1">
      <c r="B26" s="57"/>
      <c r="C26" s="57"/>
      <c r="D26" s="58"/>
      <c r="E26" s="58"/>
      <c r="F26" s="57"/>
      <c r="G26" s="57"/>
      <c r="H26" s="198" t="s">
        <v>143</v>
      </c>
      <c r="I26" s="199"/>
      <c r="J26" s="199"/>
      <c r="K26" s="200">
        <v>0</v>
      </c>
    </row>
    <row r="27" spans="1:13" ht="29.85" customHeight="1">
      <c r="B27" s="57"/>
      <c r="C27" s="57"/>
      <c r="D27" s="58"/>
      <c r="E27" s="58"/>
      <c r="F27" s="57"/>
      <c r="G27" s="57"/>
      <c r="H27" s="58"/>
      <c r="I27" s="58"/>
      <c r="J27" s="58"/>
      <c r="K27" s="165"/>
    </row>
    <row r="28" spans="1:13" ht="19.350000000000001" customHeight="1">
      <c r="C28" s="57"/>
      <c r="D28" s="58"/>
      <c r="E28" s="58"/>
      <c r="F28" s="57"/>
      <c r="G28" s="57"/>
      <c r="H28" s="198" t="s">
        <v>91</v>
      </c>
      <c r="I28" s="171"/>
      <c r="J28" s="171"/>
      <c r="K28" s="201">
        <f>K20+K24</f>
        <v>-39863.459999999992</v>
      </c>
    </row>
    <row r="29" spans="1:13" ht="14.65" customHeight="1">
      <c r="H29" s="57"/>
      <c r="I29" s="57"/>
      <c r="J29" s="57"/>
      <c r="K29" s="166"/>
    </row>
    <row r="30" spans="1:13" ht="14.65" customHeight="1">
      <c r="H30" s="198" t="s">
        <v>144</v>
      </c>
      <c r="I30" s="199"/>
      <c r="J30" s="199"/>
      <c r="K30" s="200">
        <f>K22+K26</f>
        <v>135888.35999999999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abSelected="1" topLeftCell="A25" zoomScale="80" zoomScaleNormal="80" workbookViewId="0">
      <selection activeCell="G33" sqref="G33"/>
    </sheetView>
  </sheetViews>
  <sheetFormatPr defaultRowHeight="12.75" customHeight="1"/>
  <cols>
    <col min="1" max="1" width="54.85546875" style="2" customWidth="1"/>
    <col min="2" max="2" width="31.140625" style="2" customWidth="1"/>
    <col min="3" max="3" width="25.42578125" style="2" customWidth="1"/>
    <col min="4" max="4" width="26.85546875" style="2" customWidth="1"/>
    <col min="5" max="5" width="23.28515625" style="2" customWidth="1"/>
    <col min="6" max="6" width="2.140625" style="2" customWidth="1"/>
    <col min="7" max="7" width="25.140625" style="2" customWidth="1"/>
    <col min="8" max="8" width="2.5703125" style="2" customWidth="1"/>
    <col min="9" max="9" width="24.7109375" style="2" customWidth="1"/>
    <col min="10" max="10" width="3" style="2" customWidth="1"/>
    <col min="11" max="11" width="19.42578125" style="2" customWidth="1"/>
    <col min="12" max="12" width="2" style="2" customWidth="1"/>
    <col min="13" max="13" width="20.85546875" style="2" customWidth="1"/>
    <col min="14" max="253" width="9.140625" style="2" customWidth="1"/>
    <col min="254" max="254" width="9.140625" customWidth="1"/>
  </cols>
  <sheetData>
    <row r="1" spans="1:13" ht="19.5" customHeight="1">
      <c r="A1" s="208" t="s">
        <v>159</v>
      </c>
      <c r="B1" s="204"/>
      <c r="C1" s="204"/>
      <c r="D1" s="204"/>
      <c r="E1" s="204"/>
      <c r="F1" s="204"/>
      <c r="G1" s="205"/>
    </row>
    <row r="2" spans="1:13" ht="19.5" customHeight="1">
      <c r="A2" s="209" t="s">
        <v>160</v>
      </c>
      <c r="B2" s="210"/>
      <c r="C2" s="210"/>
      <c r="D2" s="210"/>
      <c r="E2" s="210"/>
      <c r="F2" s="210"/>
      <c r="G2" s="211"/>
    </row>
    <row r="3" spans="1:13" ht="19.5" customHeight="1">
      <c r="A3" s="209" t="s">
        <v>161</v>
      </c>
      <c r="B3" s="210"/>
      <c r="C3" s="210"/>
      <c r="D3" s="210"/>
      <c r="E3" s="210"/>
      <c r="F3" s="210"/>
      <c r="G3" s="211"/>
    </row>
    <row r="4" spans="1:13" ht="19.5" customHeight="1">
      <c r="A4" s="209" t="s">
        <v>162</v>
      </c>
      <c r="B4" s="210"/>
      <c r="C4" s="210"/>
      <c r="D4" s="210"/>
      <c r="E4" s="210"/>
      <c r="F4" s="210"/>
      <c r="G4" s="211"/>
    </row>
    <row r="5" spans="1:13" ht="19.5" customHeight="1" thickBot="1">
      <c r="A5" s="212" t="s">
        <v>163</v>
      </c>
      <c r="B5" s="206"/>
      <c r="C5" s="206"/>
      <c r="D5" s="206"/>
      <c r="E5" s="206"/>
      <c r="F5" s="206"/>
      <c r="G5" s="207"/>
    </row>
    <row r="6" spans="1:13" ht="19.5" customHeight="1" thickBot="1">
      <c r="A6" s="213"/>
      <c r="B6" s="214"/>
      <c r="C6" s="214"/>
      <c r="D6" s="214"/>
      <c r="E6" s="214"/>
      <c r="F6" s="214"/>
      <c r="G6" s="215"/>
    </row>
    <row r="7" spans="1:13" ht="98.25" customHeight="1" thickBot="1">
      <c r="A7" s="311" t="s">
        <v>146</v>
      </c>
      <c r="B7" s="312"/>
      <c r="C7" s="312"/>
      <c r="D7" s="312"/>
      <c r="E7" s="312"/>
      <c r="F7" s="206"/>
      <c r="G7" s="207"/>
    </row>
    <row r="9" spans="1:13" ht="39" customHeight="1">
      <c r="A9" s="309" t="s">
        <v>92</v>
      </c>
      <c r="B9" s="309" t="s">
        <v>3</v>
      </c>
      <c r="C9" s="313" t="s">
        <v>67</v>
      </c>
      <c r="D9" s="308" t="s">
        <v>68</v>
      </c>
      <c r="E9" s="308"/>
      <c r="F9" s="111"/>
      <c r="G9" s="307" t="s">
        <v>184</v>
      </c>
      <c r="H9" s="250"/>
      <c r="I9" s="307" t="s">
        <v>136</v>
      </c>
      <c r="J9" s="250"/>
      <c r="K9" s="307" t="s">
        <v>182</v>
      </c>
      <c r="L9" s="250"/>
      <c r="M9" s="306" t="s">
        <v>183</v>
      </c>
    </row>
    <row r="10" spans="1:13" ht="39" customHeight="1">
      <c r="A10" s="309"/>
      <c r="B10" s="309"/>
      <c r="C10" s="313"/>
      <c r="D10" s="251" t="s">
        <v>72</v>
      </c>
      <c r="E10" s="252" t="s">
        <v>185</v>
      </c>
      <c r="F10" s="111"/>
      <c r="G10" s="307"/>
      <c r="H10" s="250"/>
      <c r="I10" s="307"/>
      <c r="J10" s="250"/>
      <c r="K10" s="307"/>
      <c r="L10" s="250"/>
      <c r="M10" s="306"/>
    </row>
    <row r="11" spans="1:13" ht="40.15" customHeight="1">
      <c r="A11" s="253" t="s">
        <v>73</v>
      </c>
      <c r="B11" s="68" t="s">
        <v>8</v>
      </c>
      <c r="C11" s="118" t="s">
        <v>74</v>
      </c>
      <c r="D11" s="254">
        <f>Teto!G9+Teto!G31</f>
        <v>208560.14</v>
      </c>
      <c r="E11" s="255">
        <f>Cirurgias_de_Neuro!J11-Cirurgias_de_Neuro!L11+Neuro_Endo_!I11</f>
        <v>172681.97</v>
      </c>
      <c r="F11" s="250"/>
      <c r="G11" s="255">
        <f t="shared" ref="G11:G19" si="0">D11-E11</f>
        <v>35878.170000000013</v>
      </c>
      <c r="H11" s="250"/>
      <c r="I11" s="255">
        <f>Cirurgias_de_Neuro!O11</f>
        <v>36408.230000000003</v>
      </c>
      <c r="J11" s="250"/>
      <c r="K11" s="255">
        <f>I11+E11</f>
        <v>209090.2</v>
      </c>
      <c r="L11" s="250"/>
      <c r="M11" s="69">
        <f>D11-K11</f>
        <v>-530.05999999999767</v>
      </c>
    </row>
    <row r="12" spans="1:13" ht="40.15" customHeight="1">
      <c r="A12" s="253" t="s">
        <v>79</v>
      </c>
      <c r="B12" s="71" t="s">
        <v>19</v>
      </c>
      <c r="C12" s="118" t="s">
        <v>74</v>
      </c>
      <c r="D12" s="254">
        <f>Teto!G20</f>
        <v>70543.11</v>
      </c>
      <c r="E12" s="255">
        <f>Cirurgias_de_Neuro!J18-Cirurgias_de_Neuro!L18</f>
        <v>41703.089999999997</v>
      </c>
      <c r="F12" s="250"/>
      <c r="G12" s="255">
        <f t="shared" si="0"/>
        <v>28840.020000000004</v>
      </c>
      <c r="H12" s="250"/>
      <c r="I12" s="255">
        <f>Cirurgias_de_Neuro!O18</f>
        <v>48193.15</v>
      </c>
      <c r="J12" s="250"/>
      <c r="K12" s="255">
        <f t="shared" ref="K12:K19" si="1">I12+E12</f>
        <v>89896.239999999991</v>
      </c>
      <c r="L12" s="250"/>
      <c r="M12" s="69">
        <f t="shared" ref="M12:M19" si="2">D12-K12</f>
        <v>-19353.12999999999</v>
      </c>
    </row>
    <row r="13" spans="1:13" ht="40.15" customHeight="1">
      <c r="A13" s="253" t="s">
        <v>75</v>
      </c>
      <c r="B13" s="71" t="s">
        <v>10</v>
      </c>
      <c r="C13" s="118" t="s">
        <v>74</v>
      </c>
      <c r="D13" s="254">
        <f>Teto!G11</f>
        <v>200833.85</v>
      </c>
      <c r="E13" s="255">
        <f>Cirurgias_de_Neuro!J12-Cirurgias_de_Neuro!L12</f>
        <v>56973.89</v>
      </c>
      <c r="F13" s="250"/>
      <c r="G13" s="255">
        <f t="shared" si="0"/>
        <v>143859.96000000002</v>
      </c>
      <c r="H13" s="250"/>
      <c r="I13" s="255">
        <f>Cirurgias_de_Neuro!O12</f>
        <v>242898.97</v>
      </c>
      <c r="J13" s="250"/>
      <c r="K13" s="255">
        <f t="shared" si="1"/>
        <v>299872.86</v>
      </c>
      <c r="L13" s="250"/>
      <c r="M13" s="69">
        <f t="shared" si="2"/>
        <v>-99039.00999999998</v>
      </c>
    </row>
    <row r="14" spans="1:13" ht="40.15" customHeight="1">
      <c r="A14" s="253" t="s">
        <v>76</v>
      </c>
      <c r="B14" s="71" t="s">
        <v>11</v>
      </c>
      <c r="C14" s="118" t="s">
        <v>74</v>
      </c>
      <c r="D14" s="254">
        <f>Teto!G12</f>
        <v>14249.29</v>
      </c>
      <c r="E14" s="255">
        <f>Cirurgias_de_Neuro!J13-Cirurgias_de_Neuro!L13</f>
        <v>0</v>
      </c>
      <c r="F14" s="250"/>
      <c r="G14" s="255">
        <f t="shared" si="0"/>
        <v>14249.29</v>
      </c>
      <c r="H14" s="250"/>
      <c r="I14" s="255">
        <f>Cirurgias_de_Neuro!O13</f>
        <v>0</v>
      </c>
      <c r="J14" s="250"/>
      <c r="K14" s="255">
        <f t="shared" si="1"/>
        <v>0</v>
      </c>
      <c r="L14" s="250"/>
      <c r="M14" s="69">
        <f t="shared" si="2"/>
        <v>14249.29</v>
      </c>
    </row>
    <row r="15" spans="1:13" ht="40.15" customHeight="1">
      <c r="A15" s="253" t="s">
        <v>77</v>
      </c>
      <c r="B15" s="71" t="s">
        <v>12</v>
      </c>
      <c r="C15" s="118" t="s">
        <v>74</v>
      </c>
      <c r="D15" s="254">
        <f>Teto!G13+Teto!G32</f>
        <v>150074.32</v>
      </c>
      <c r="E15" s="255">
        <f>Cirurgias_de_Neuro!J14-Cirurgias_de_Neuro!L14+Neuro_Endo_!I12</f>
        <v>72784.08</v>
      </c>
      <c r="F15" s="250"/>
      <c r="G15" s="255">
        <f t="shared" si="0"/>
        <v>77290.240000000005</v>
      </c>
      <c r="H15" s="250"/>
      <c r="I15" s="255">
        <f>Cirurgias_de_Neuro!O14</f>
        <v>18314.86</v>
      </c>
      <c r="J15" s="250"/>
      <c r="K15" s="255">
        <f t="shared" si="1"/>
        <v>91098.94</v>
      </c>
      <c r="L15" s="250"/>
      <c r="M15" s="69">
        <f>D15-K15</f>
        <v>58975.380000000005</v>
      </c>
    </row>
    <row r="16" spans="1:13" ht="40.15" customHeight="1">
      <c r="A16" s="253" t="s">
        <v>78</v>
      </c>
      <c r="B16" s="71" t="s">
        <v>13</v>
      </c>
      <c r="C16" s="118" t="s">
        <v>74</v>
      </c>
      <c r="D16" s="254">
        <f>Teto!G14+Teto!G33</f>
        <v>125673.09999999999</v>
      </c>
      <c r="E16" s="255">
        <f>Cirurgias_de_Neuro!J15-Cirurgias_de_Neuro!L15+Neuro_Endo_!I13</f>
        <v>87844.510000000009</v>
      </c>
      <c r="F16" s="250"/>
      <c r="G16" s="255">
        <f t="shared" si="0"/>
        <v>37828.589999999982</v>
      </c>
      <c r="H16" s="250"/>
      <c r="I16" s="255">
        <f>Cirurgias_de_Neuro!O15</f>
        <v>79156.479999999996</v>
      </c>
      <c r="J16" s="250"/>
      <c r="K16" s="255">
        <f t="shared" si="1"/>
        <v>167000.99</v>
      </c>
      <c r="L16" s="250"/>
      <c r="M16" s="69">
        <f t="shared" si="2"/>
        <v>-41327.89</v>
      </c>
    </row>
    <row r="17" spans="1:13" ht="40.15" customHeight="1">
      <c r="A17" s="253" t="s">
        <v>77</v>
      </c>
      <c r="B17" s="71" t="s">
        <v>14</v>
      </c>
      <c r="C17" s="118" t="s">
        <v>74</v>
      </c>
      <c r="D17" s="254">
        <f>Teto!G15</f>
        <v>155976.26999999999</v>
      </c>
      <c r="E17" s="255">
        <f>Cirurgias_de_Neuro!J16-Cirurgias_de_Neuro!L16</f>
        <v>64218.29</v>
      </c>
      <c r="F17" s="250"/>
      <c r="G17" s="255">
        <f t="shared" si="0"/>
        <v>91757.979999999981</v>
      </c>
      <c r="H17" s="250"/>
      <c r="I17" s="255">
        <f>Cirurgias_de_Neuro!O16</f>
        <v>13638.16</v>
      </c>
      <c r="J17" s="250"/>
      <c r="K17" s="255">
        <f t="shared" si="1"/>
        <v>77856.45</v>
      </c>
      <c r="L17" s="250"/>
      <c r="M17" s="69">
        <f t="shared" si="2"/>
        <v>78119.819999999992</v>
      </c>
    </row>
    <row r="18" spans="1:13" ht="40.15" customHeight="1">
      <c r="A18" s="253" t="s">
        <v>77</v>
      </c>
      <c r="B18" s="71" t="s">
        <v>16</v>
      </c>
      <c r="C18" s="118" t="s">
        <v>74</v>
      </c>
      <c r="D18" s="254">
        <f>Teto!G17+Teto!G34</f>
        <v>180719.5</v>
      </c>
      <c r="E18" s="255">
        <f>Cirurgias_de_Neuro!J17-Cirurgias_de_Neuro!L17+Neuro_Endo_!I14</f>
        <v>186176.63</v>
      </c>
      <c r="F18" s="250"/>
      <c r="G18" s="255">
        <f t="shared" si="0"/>
        <v>-5457.1300000000047</v>
      </c>
      <c r="H18" s="250"/>
      <c r="I18" s="255">
        <f>Cirurgias_de_Neuro!O17</f>
        <v>3032.36</v>
      </c>
      <c r="J18" s="250"/>
      <c r="K18" s="255">
        <f t="shared" si="1"/>
        <v>189208.99</v>
      </c>
      <c r="L18" s="250"/>
      <c r="M18" s="69">
        <f t="shared" si="2"/>
        <v>-8489.4899999999907</v>
      </c>
    </row>
    <row r="19" spans="1:13" ht="40.15" customHeight="1">
      <c r="A19" s="253" t="s">
        <v>80</v>
      </c>
      <c r="B19" s="71" t="s">
        <v>17</v>
      </c>
      <c r="C19" s="118" t="s">
        <v>74</v>
      </c>
      <c r="D19" s="254">
        <f>Teto!G18+Teto!G35</f>
        <v>104182.23</v>
      </c>
      <c r="E19" s="255">
        <f>Cirurgias_de_Neuro!J19-Cirurgias_de_Neuro!L19+Neuro_Endo_!I15</f>
        <v>0</v>
      </c>
      <c r="F19" s="250"/>
      <c r="G19" s="255">
        <f t="shared" si="0"/>
        <v>104182.23</v>
      </c>
      <c r="H19" s="250"/>
      <c r="I19" s="255">
        <f>Cirurgias_de_Neuro!O19</f>
        <v>0</v>
      </c>
      <c r="J19" s="250"/>
      <c r="K19" s="255">
        <f t="shared" si="1"/>
        <v>0</v>
      </c>
      <c r="L19" s="250"/>
      <c r="M19" s="258">
        <f t="shared" si="2"/>
        <v>104182.23</v>
      </c>
    </row>
    <row r="20" spans="1:13" ht="40.15" customHeight="1">
      <c r="A20" s="250"/>
      <c r="B20" s="252" t="s">
        <v>7</v>
      </c>
      <c r="C20" s="256" t="s">
        <v>95</v>
      </c>
      <c r="D20" s="257">
        <f>SUM(D11:D19)</f>
        <v>1210811.81</v>
      </c>
      <c r="E20" s="257">
        <f>SUM(E11:E19)</f>
        <v>682382.46</v>
      </c>
      <c r="F20" s="250"/>
      <c r="G20" s="257">
        <f>SUM(G11:G19)</f>
        <v>528429.35</v>
      </c>
      <c r="H20" s="250"/>
      <c r="I20" s="257">
        <f>SUM(I11:I19)</f>
        <v>441642.2099999999</v>
      </c>
      <c r="J20" s="250"/>
      <c r="K20" s="257">
        <f>SUM(K11:K19)</f>
        <v>1124024.67</v>
      </c>
      <c r="L20" s="250"/>
      <c r="M20" s="284">
        <f>SUM(M11:M19)</f>
        <v>86787.140000000029</v>
      </c>
    </row>
    <row r="21" spans="1:13" ht="16.7" customHeight="1">
      <c r="B21" s="66"/>
      <c r="C21" s="66"/>
      <c r="D21" s="72"/>
      <c r="E21" s="72"/>
      <c r="F21" s="57"/>
      <c r="G21" s="72"/>
    </row>
    <row r="22" spans="1:13" ht="33.6" customHeight="1">
      <c r="B22" s="66"/>
      <c r="C22" s="66"/>
      <c r="D22" s="308" t="s">
        <v>89</v>
      </c>
      <c r="E22" s="308"/>
      <c r="F22" s="308"/>
      <c r="G22" s="257">
        <f>G11+G15+G18</f>
        <v>107711.28000000001</v>
      </c>
    </row>
    <row r="23" spans="1:13" ht="31.7" customHeight="1">
      <c r="B23" s="66"/>
      <c r="C23" s="66"/>
      <c r="D23" s="308" t="s">
        <v>96</v>
      </c>
      <c r="E23" s="308"/>
      <c r="F23" s="308"/>
      <c r="G23" s="257">
        <f>G12+G13+G14+G16+G17+G19</f>
        <v>420718.07</v>
      </c>
    </row>
    <row r="24" spans="1:13" ht="29.85" customHeight="1">
      <c r="B24" s="66"/>
      <c r="C24" s="66"/>
      <c r="D24" s="72"/>
      <c r="E24" s="72"/>
      <c r="F24" s="57"/>
      <c r="G24" s="72"/>
    </row>
    <row r="25" spans="1:13" ht="29.85" customHeight="1">
      <c r="A25" s="309" t="s">
        <v>92</v>
      </c>
      <c r="B25" s="309" t="s">
        <v>3</v>
      </c>
      <c r="C25" s="310" t="s">
        <v>67</v>
      </c>
      <c r="D25" s="308" t="s">
        <v>68</v>
      </c>
      <c r="E25" s="308"/>
      <c r="F25" s="111"/>
      <c r="G25" s="307" t="s">
        <v>70</v>
      </c>
      <c r="I25" s="307" t="s">
        <v>136</v>
      </c>
      <c r="K25" s="307" t="s">
        <v>182</v>
      </c>
      <c r="M25" s="306" t="s">
        <v>183</v>
      </c>
    </row>
    <row r="26" spans="1:13" ht="29.85" customHeight="1">
      <c r="A26" s="309"/>
      <c r="B26" s="309"/>
      <c r="C26" s="310"/>
      <c r="D26" s="251" t="s">
        <v>72</v>
      </c>
      <c r="E26" s="252" t="s">
        <v>62</v>
      </c>
      <c r="F26" s="111"/>
      <c r="G26" s="307"/>
      <c r="I26" s="307"/>
      <c r="K26" s="307"/>
      <c r="M26" s="306"/>
    </row>
    <row r="27" spans="1:13" ht="40.15" customHeight="1">
      <c r="A27" s="253" t="s">
        <v>81</v>
      </c>
      <c r="B27" s="71" t="s">
        <v>15</v>
      </c>
      <c r="C27" s="118" t="s">
        <v>82</v>
      </c>
      <c r="D27" s="254">
        <f>Teto!G16</f>
        <v>170903.73</v>
      </c>
      <c r="E27" s="255">
        <f>Cirurgias_de_Neuro!J20-Cirurgias_de_Neuro!L20</f>
        <v>99408.16</v>
      </c>
      <c r="F27" s="250"/>
      <c r="G27" s="255">
        <f t="shared" ref="G27:G33" si="3">D27-E27</f>
        <v>71495.570000000007</v>
      </c>
      <c r="I27" s="255">
        <f>Produção_tabwin!G106</f>
        <v>4548.54</v>
      </c>
      <c r="K27" s="255">
        <f>I27+E27</f>
        <v>103956.7</v>
      </c>
      <c r="M27" s="69">
        <f>D27-K27</f>
        <v>66947.030000000013</v>
      </c>
    </row>
    <row r="28" spans="1:13" ht="40.15" customHeight="1">
      <c r="A28" s="253" t="s">
        <v>84</v>
      </c>
      <c r="B28" s="71" t="s">
        <v>18</v>
      </c>
      <c r="C28" s="118" t="s">
        <v>82</v>
      </c>
      <c r="D28" s="254">
        <f>Teto!G19</f>
        <v>235650.07</v>
      </c>
      <c r="E28" s="255">
        <f>Cirurgias_de_Neuro!J22-Cirurgias_de_Neuro!L22</f>
        <v>136246.53</v>
      </c>
      <c r="F28" s="250"/>
      <c r="G28" s="255">
        <f t="shared" si="3"/>
        <v>99403.540000000008</v>
      </c>
      <c r="I28" s="255">
        <f>Produção_tabwin!G108</f>
        <v>18838.169999999998</v>
      </c>
      <c r="K28" s="255">
        <f>I28+E28</f>
        <v>155084.70000000001</v>
      </c>
      <c r="M28" s="69">
        <f t="shared" ref="M28:M33" si="4">D28-K28</f>
        <v>80565.37</v>
      </c>
    </row>
    <row r="29" spans="1:13" ht="40.15" customHeight="1">
      <c r="A29" s="253" t="s">
        <v>83</v>
      </c>
      <c r="B29" s="71" t="s">
        <v>9</v>
      </c>
      <c r="C29" s="118" t="s">
        <v>82</v>
      </c>
      <c r="D29" s="254">
        <f>Teto!G10</f>
        <v>72088.73</v>
      </c>
      <c r="E29" s="255">
        <f>Cirurgias_de_Neuro!J21-Cirurgias_de_Neuro!L21</f>
        <v>29402.84</v>
      </c>
      <c r="F29" s="250"/>
      <c r="G29" s="255">
        <f t="shared" si="3"/>
        <v>42685.89</v>
      </c>
      <c r="I29" s="255">
        <f>Produção_tabwin!G104</f>
        <v>123292.79999999999</v>
      </c>
      <c r="K29" s="255">
        <f t="shared" ref="K29:K33" si="5">I29+E29</f>
        <v>152695.63999999998</v>
      </c>
      <c r="M29" s="69">
        <f t="shared" si="4"/>
        <v>-80606.909999999989</v>
      </c>
    </row>
    <row r="30" spans="1:13" ht="40.15" customHeight="1">
      <c r="A30" s="253" t="s">
        <v>85</v>
      </c>
      <c r="B30" s="71" t="s">
        <v>20</v>
      </c>
      <c r="C30" s="118" t="s">
        <v>82</v>
      </c>
      <c r="D30" s="254">
        <f>Teto!G21</f>
        <v>91434.04</v>
      </c>
      <c r="E30" s="255">
        <f>Cirurgias_de_Neuro!J23-Cirurgias_de_Neuro!L23</f>
        <v>98798.28</v>
      </c>
      <c r="F30" s="250"/>
      <c r="G30" s="255">
        <f t="shared" si="3"/>
        <v>-7364.2400000000052</v>
      </c>
      <c r="I30" s="255">
        <f>Produção_tabwin!G96</f>
        <v>51717.88</v>
      </c>
      <c r="K30" s="255">
        <f t="shared" si="5"/>
        <v>150516.16</v>
      </c>
      <c r="M30" s="69">
        <f t="shared" si="4"/>
        <v>-59082.12000000001</v>
      </c>
    </row>
    <row r="31" spans="1:13" ht="40.15" customHeight="1">
      <c r="A31" s="253" t="s">
        <v>86</v>
      </c>
      <c r="B31" s="71" t="s">
        <v>21</v>
      </c>
      <c r="C31" s="118" t="s">
        <v>82</v>
      </c>
      <c r="D31" s="254">
        <f>Teto!G22+Teto!G36</f>
        <v>204769.12000000002</v>
      </c>
      <c r="E31" s="255">
        <f>Cirurgias_de_Neuro!J24-Cirurgias_de_Neuro!L24+Neuro_Endo_!I16</f>
        <v>199949.93000000002</v>
      </c>
      <c r="F31" s="250"/>
      <c r="G31" s="255">
        <f t="shared" si="3"/>
        <v>4819.1900000000023</v>
      </c>
      <c r="I31" s="255">
        <f>Produção_tabwin!G100</f>
        <v>11203.26</v>
      </c>
      <c r="K31" s="255">
        <f t="shared" si="5"/>
        <v>211153.19000000003</v>
      </c>
      <c r="M31" s="69">
        <f t="shared" si="4"/>
        <v>-6384.070000000007</v>
      </c>
    </row>
    <row r="32" spans="1:13" ht="40.15" customHeight="1">
      <c r="A32" s="253" t="s">
        <v>87</v>
      </c>
      <c r="B32" s="71" t="s">
        <v>23</v>
      </c>
      <c r="C32" s="118" t="s">
        <v>82</v>
      </c>
      <c r="D32" s="254">
        <f>Teto!G24</f>
        <v>24181.38</v>
      </c>
      <c r="E32" s="255">
        <f>Cirurgias_de_Neuro!J25-Cirurgias_de_Neuro!L25</f>
        <v>10277.58</v>
      </c>
      <c r="F32" s="250"/>
      <c r="G32" s="255">
        <f t="shared" si="3"/>
        <v>13903.800000000001</v>
      </c>
      <c r="I32" s="255">
        <f>Produção_tabwin!G101</f>
        <v>10345.25</v>
      </c>
      <c r="K32" s="255">
        <f t="shared" si="5"/>
        <v>20622.830000000002</v>
      </c>
      <c r="M32" s="69">
        <f t="shared" si="4"/>
        <v>3558.5499999999993</v>
      </c>
    </row>
    <row r="33" spans="1:13" ht="40.15" customHeight="1">
      <c r="A33" s="253" t="s">
        <v>88</v>
      </c>
      <c r="B33" s="71" t="s">
        <v>22</v>
      </c>
      <c r="C33" s="118" t="s">
        <v>82</v>
      </c>
      <c r="D33" s="254">
        <f>Teto!G23</f>
        <v>41115.449999999997</v>
      </c>
      <c r="E33" s="255">
        <f>Cirurgias_de_Neuro!J26-Cirurgias_de_Neuro!L26</f>
        <v>18193.41</v>
      </c>
      <c r="F33" s="250"/>
      <c r="G33" s="255">
        <f t="shared" si="3"/>
        <v>22922.039999999997</v>
      </c>
      <c r="I33" s="255">
        <f>Produção_tabwin!G103</f>
        <v>6277.22</v>
      </c>
      <c r="K33" s="255">
        <f t="shared" si="5"/>
        <v>24470.63</v>
      </c>
      <c r="M33" s="69">
        <f t="shared" si="4"/>
        <v>16644.819999999996</v>
      </c>
    </row>
    <row r="34" spans="1:13" ht="40.15" customHeight="1">
      <c r="A34" s="173"/>
      <c r="B34" s="252" t="s">
        <v>7</v>
      </c>
      <c r="C34" s="256" t="s">
        <v>97</v>
      </c>
      <c r="D34" s="257">
        <f>SUM(D27:D33)</f>
        <v>840142.52</v>
      </c>
      <c r="E34" s="257">
        <f>SUM(E27:E33)</f>
        <v>592276.7300000001</v>
      </c>
      <c r="F34" s="111"/>
      <c r="G34" s="257">
        <f>SUM(G27:G33)</f>
        <v>247865.79</v>
      </c>
      <c r="I34" s="257">
        <f>SUM(I25:I33)</f>
        <v>226223.12</v>
      </c>
      <c r="K34" s="257">
        <f>SUM(K25:K33)</f>
        <v>818499.85000000009</v>
      </c>
      <c r="M34" s="284">
        <f>SUM(M25:M33)</f>
        <v>21642.670000000013</v>
      </c>
    </row>
    <row r="35" spans="1:13" ht="14.85" customHeight="1">
      <c r="A35" s="250"/>
      <c r="B35" s="250"/>
      <c r="C35" s="250"/>
      <c r="D35" s="250"/>
      <c r="E35" s="250"/>
      <c r="F35" s="250"/>
      <c r="G35" s="250"/>
    </row>
    <row r="36" spans="1:13" ht="35.25" customHeight="1">
      <c r="A36" s="250"/>
      <c r="B36" s="250"/>
      <c r="C36" s="250"/>
      <c r="D36" s="308" t="s">
        <v>90</v>
      </c>
      <c r="E36" s="308"/>
      <c r="F36" s="308"/>
      <c r="G36" s="257">
        <f>G28+G31+G32</f>
        <v>118126.53000000001</v>
      </c>
      <c r="H36" s="13"/>
    </row>
    <row r="37" spans="1:13" ht="39.6" customHeight="1">
      <c r="A37" s="250"/>
      <c r="B37" s="250"/>
      <c r="C37" s="250"/>
      <c r="D37" s="308" t="s">
        <v>98</v>
      </c>
      <c r="E37" s="308"/>
      <c r="F37" s="308"/>
      <c r="G37" s="257">
        <f>G27+G29+G30+G33</f>
        <v>129739.26</v>
      </c>
      <c r="H37" s="13"/>
    </row>
    <row r="38" spans="1:13" ht="9" customHeight="1">
      <c r="A38" s="250"/>
      <c r="B38" s="250"/>
      <c r="C38" s="250"/>
      <c r="D38" s="250"/>
      <c r="E38" s="250"/>
      <c r="F38" s="250"/>
      <c r="G38" s="250"/>
    </row>
    <row r="39" spans="1:13" ht="10.5" customHeight="1">
      <c r="A39" s="250"/>
      <c r="B39" s="250"/>
      <c r="C39" s="250"/>
      <c r="D39" s="250"/>
      <c r="E39" s="250"/>
      <c r="F39" s="250"/>
      <c r="G39" s="250"/>
    </row>
    <row r="40" spans="1:13" ht="39.6" customHeight="1">
      <c r="A40" s="250"/>
      <c r="B40" s="250"/>
      <c r="C40" s="250"/>
      <c r="D40" s="308" t="s">
        <v>91</v>
      </c>
      <c r="E40" s="308"/>
      <c r="F40" s="308"/>
      <c r="G40" s="257">
        <f>G36+G22</f>
        <v>225837.81000000003</v>
      </c>
    </row>
    <row r="41" spans="1:13" ht="35.450000000000003" customHeight="1">
      <c r="A41" s="250"/>
      <c r="B41" s="250"/>
      <c r="C41" s="250"/>
      <c r="D41" s="308" t="s">
        <v>99</v>
      </c>
      <c r="E41" s="308"/>
      <c r="F41" s="308"/>
      <c r="G41" s="257">
        <f>G37+G23</f>
        <v>550457.32999999996</v>
      </c>
    </row>
    <row r="42" spans="1:13" ht="39.6" customHeight="1"/>
    <row r="44" spans="1:13" ht="18" customHeight="1"/>
  </sheetData>
  <mergeCells count="23">
    <mergeCell ref="K9:K10"/>
    <mergeCell ref="M9:M10"/>
    <mergeCell ref="G9:G10"/>
    <mergeCell ref="A7:E7"/>
    <mergeCell ref="A9:A10"/>
    <mergeCell ref="B9:B10"/>
    <mergeCell ref="C9:C10"/>
    <mergeCell ref="D9:E9"/>
    <mergeCell ref="A25:A26"/>
    <mergeCell ref="B25:B26"/>
    <mergeCell ref="C25:C26"/>
    <mergeCell ref="D25:E25"/>
    <mergeCell ref="I9:I10"/>
    <mergeCell ref="D37:F37"/>
    <mergeCell ref="D40:F40"/>
    <mergeCell ref="D41:F41"/>
    <mergeCell ref="D22:F22"/>
    <mergeCell ref="D23:F23"/>
    <mergeCell ref="I25:I26"/>
    <mergeCell ref="K25:K26"/>
    <mergeCell ref="M25:M26"/>
    <mergeCell ref="G25:G26"/>
    <mergeCell ref="D36:F36"/>
  </mergeCells>
  <pageMargins left="0.19645669291338602" right="0.19645669291338602" top="0.57086614173228289" bottom="0.56614173228346509" header="0.27559055118110198" footer="0.19645669291338602"/>
  <pageSetup paperSize="0" scale="95" fitToWidth="0" fitToHeight="0" pageOrder="overThenDown" orientation="landscape" horizontalDpi="0" verticalDpi="0" copies="0"/>
  <headerFooter alignWithMargins="0"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workbookViewId="0"/>
  </sheetViews>
  <sheetFormatPr defaultRowHeight="12.75" customHeight="1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4.1" customHeight="1"/>
  </sheetData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workbookViewId="0"/>
  </sheetViews>
  <sheetFormatPr defaultRowHeight="14.65" customHeight="1"/>
  <cols>
    <col min="1" max="1" width="2" style="2" customWidth="1"/>
    <col min="2" max="2" width="42.28515625" style="2" customWidth="1"/>
    <col min="3" max="3" width="15.42578125" style="74" customWidth="1"/>
    <col min="4" max="4" width="0.7109375" style="2" customWidth="1"/>
    <col min="5" max="5" width="30.140625" style="2" customWidth="1"/>
    <col min="6" max="6" width="0.7109375" style="2" customWidth="1"/>
    <col min="7" max="7" width="29.28515625" style="2" customWidth="1"/>
    <col min="8" max="8" width="0.7109375" style="2" customWidth="1"/>
    <col min="9" max="9" width="40" style="2" customWidth="1"/>
    <col min="10" max="10" width="0.7109375" style="2" customWidth="1"/>
    <col min="11" max="11" width="9.140625" style="2" customWidth="1"/>
    <col min="12" max="12" width="9.42578125" style="2" customWidth="1"/>
    <col min="13" max="13" width="9.140625" style="2" customWidth="1"/>
    <col min="14" max="14" width="27" style="2" customWidth="1"/>
    <col min="15" max="257" width="9.140625" style="2" customWidth="1"/>
    <col min="258" max="258" width="9.140625" customWidth="1"/>
  </cols>
  <sheetData>
    <row r="1" spans="1:14" ht="9" customHeight="1">
      <c r="A1" s="1" t="s">
        <v>0</v>
      </c>
    </row>
    <row r="2" spans="1:14" ht="9" customHeight="1">
      <c r="A2" s="1" t="s">
        <v>1</v>
      </c>
    </row>
    <row r="3" spans="1:14" ht="15.6" customHeight="1">
      <c r="A3" s="4" t="s">
        <v>2</v>
      </c>
    </row>
    <row r="4" spans="1:14" ht="98.25" customHeight="1">
      <c r="A4" s="301" t="s">
        <v>100</v>
      </c>
      <c r="B4" s="301"/>
      <c r="C4" s="301"/>
      <c r="D4" s="301"/>
      <c r="E4" s="301"/>
      <c r="F4" s="301"/>
      <c r="G4" s="301"/>
      <c r="H4" s="301"/>
      <c r="I4" s="301"/>
      <c r="J4" s="301"/>
    </row>
    <row r="5" spans="1:14" ht="7.5" customHeight="1"/>
    <row r="6" spans="1:14" ht="39" customHeight="1">
      <c r="B6" s="315" t="s">
        <v>3</v>
      </c>
      <c r="C6" s="316" t="s">
        <v>101</v>
      </c>
      <c r="D6" s="76"/>
      <c r="E6" s="316" t="s">
        <v>102</v>
      </c>
      <c r="F6" s="76"/>
      <c r="G6" s="316" t="s">
        <v>103</v>
      </c>
      <c r="H6" s="76"/>
      <c r="I6" s="316" t="s">
        <v>70</v>
      </c>
    </row>
    <row r="7" spans="1:14" ht="39" customHeight="1">
      <c r="B7" s="315"/>
      <c r="C7" s="316"/>
      <c r="D7" s="76"/>
      <c r="E7" s="316"/>
      <c r="F7" s="76"/>
      <c r="G7" s="316"/>
      <c r="H7" s="76"/>
      <c r="I7" s="316"/>
    </row>
    <row r="8" spans="1:14" ht="30" customHeight="1">
      <c r="B8" s="68" t="s">
        <v>8</v>
      </c>
      <c r="C8" s="77" t="s">
        <v>74</v>
      </c>
      <c r="D8" s="78"/>
      <c r="E8" s="79">
        <f>Total!D11</f>
        <v>208560.14</v>
      </c>
      <c r="F8" s="78"/>
      <c r="G8" s="79">
        <f>Total!E11</f>
        <v>172681.97</v>
      </c>
      <c r="H8" s="78"/>
      <c r="I8" s="79">
        <f t="shared" ref="I8:I15" si="0">E8-G8</f>
        <v>35878.170000000013</v>
      </c>
    </row>
    <row r="9" spans="1:14" ht="30" customHeight="1">
      <c r="B9" s="71" t="s">
        <v>19</v>
      </c>
      <c r="C9" s="80" t="s">
        <v>74</v>
      </c>
      <c r="D9" s="78"/>
      <c r="E9" s="81">
        <f>Total!D12</f>
        <v>70543.11</v>
      </c>
      <c r="F9" s="78"/>
      <c r="G9" s="81">
        <f>Total!E12</f>
        <v>41703.089999999997</v>
      </c>
      <c r="H9" s="78"/>
      <c r="I9" s="82">
        <f t="shared" si="0"/>
        <v>28840.020000000004</v>
      </c>
      <c r="M9" s="34"/>
    </row>
    <row r="10" spans="1:14" ht="30" customHeight="1">
      <c r="B10" s="71" t="s">
        <v>10</v>
      </c>
      <c r="C10" s="80" t="s">
        <v>74</v>
      </c>
      <c r="D10" s="78"/>
      <c r="E10" s="81">
        <f>Total!D13</f>
        <v>200833.85</v>
      </c>
      <c r="F10" s="78"/>
      <c r="G10" s="81">
        <f>Total!E13</f>
        <v>56973.89</v>
      </c>
      <c r="H10" s="78"/>
      <c r="I10" s="82">
        <f t="shared" si="0"/>
        <v>143859.96000000002</v>
      </c>
    </row>
    <row r="11" spans="1:14" ht="30" customHeight="1">
      <c r="B11" s="71" t="s">
        <v>11</v>
      </c>
      <c r="C11" s="80" t="s">
        <v>74</v>
      </c>
      <c r="D11" s="78"/>
      <c r="E11" s="81">
        <f>Total!D14</f>
        <v>14249.29</v>
      </c>
      <c r="F11" s="78"/>
      <c r="G11" s="81">
        <f>Total!E14</f>
        <v>0</v>
      </c>
      <c r="H11" s="78"/>
      <c r="I11" s="82">
        <f t="shared" si="0"/>
        <v>14249.29</v>
      </c>
    </row>
    <row r="12" spans="1:14" ht="30" customHeight="1">
      <c r="B12" s="71" t="s">
        <v>12</v>
      </c>
      <c r="C12" s="80" t="s">
        <v>74</v>
      </c>
      <c r="D12" s="78"/>
      <c r="E12" s="81">
        <f>Total!D15</f>
        <v>150074.32</v>
      </c>
      <c r="F12" s="78"/>
      <c r="G12" s="81">
        <f>Total!E15</f>
        <v>72784.08</v>
      </c>
      <c r="H12" s="78"/>
      <c r="I12" s="79">
        <f t="shared" si="0"/>
        <v>77290.240000000005</v>
      </c>
    </row>
    <row r="13" spans="1:14" ht="30" customHeight="1">
      <c r="B13" s="71" t="s">
        <v>13</v>
      </c>
      <c r="C13" s="80" t="s">
        <v>74</v>
      </c>
      <c r="D13" s="78"/>
      <c r="E13" s="81">
        <f>Total!D16</f>
        <v>125673.09999999999</v>
      </c>
      <c r="F13" s="78"/>
      <c r="G13" s="81">
        <f>Total!E16</f>
        <v>87844.510000000009</v>
      </c>
      <c r="H13" s="78"/>
      <c r="I13" s="82">
        <f t="shared" si="0"/>
        <v>37828.589999999982</v>
      </c>
    </row>
    <row r="14" spans="1:14" ht="30" customHeight="1">
      <c r="B14" s="71" t="s">
        <v>14</v>
      </c>
      <c r="C14" s="83" t="s">
        <v>74</v>
      </c>
      <c r="D14" s="78"/>
      <c r="E14" s="84">
        <f>Total!D17</f>
        <v>155976.26999999999</v>
      </c>
      <c r="F14" s="78"/>
      <c r="G14" s="84">
        <f>Total!E17</f>
        <v>64218.29</v>
      </c>
      <c r="H14" s="78"/>
      <c r="I14" s="79">
        <f t="shared" si="0"/>
        <v>91757.979999999981</v>
      </c>
    </row>
    <row r="15" spans="1:14" ht="30" customHeight="1">
      <c r="B15" s="71" t="s">
        <v>16</v>
      </c>
      <c r="C15" s="83" t="s">
        <v>74</v>
      </c>
      <c r="D15" s="78"/>
      <c r="E15" s="84">
        <f>Total!D18</f>
        <v>180719.5</v>
      </c>
      <c r="F15" s="78"/>
      <c r="G15" s="84">
        <f>Total!E18</f>
        <v>186176.63</v>
      </c>
      <c r="H15" s="78"/>
      <c r="I15" s="79">
        <f t="shared" si="0"/>
        <v>-5457.1300000000047</v>
      </c>
    </row>
    <row r="16" spans="1:14" ht="39" customHeight="1">
      <c r="B16" s="75" t="s">
        <v>7</v>
      </c>
      <c r="C16" s="85"/>
      <c r="D16" s="86"/>
      <c r="E16" s="73">
        <f>SUM(E8:E15)</f>
        <v>1106629.58</v>
      </c>
      <c r="F16" s="76"/>
      <c r="G16" s="73">
        <f>SUM(G8:G15)</f>
        <v>682382.46</v>
      </c>
      <c r="H16" s="76"/>
      <c r="I16" s="73">
        <f>SUM(I8:I15)</f>
        <v>424247.12</v>
      </c>
      <c r="N16" s="13"/>
    </row>
    <row r="17" spans="2:14" ht="10.5" customHeight="1">
      <c r="N17" s="13"/>
    </row>
    <row r="18" spans="2:14" ht="33.75" customHeight="1">
      <c r="B18" s="87"/>
      <c r="C18" s="88"/>
      <c r="D18" s="87"/>
      <c r="E18" s="314" t="s">
        <v>89</v>
      </c>
      <c r="F18" s="314"/>
      <c r="G18" s="314"/>
      <c r="H18" s="89"/>
      <c r="I18" s="73" t="e">
        <f>NA()</f>
        <v>#N/A</v>
      </c>
      <c r="N18" s="13"/>
    </row>
    <row r="19" spans="2:14" ht="8.25" customHeight="1">
      <c r="B19" s="87"/>
      <c r="C19" s="88"/>
      <c r="D19" s="87"/>
      <c r="E19" s="87"/>
      <c r="F19" s="89"/>
      <c r="G19" s="90"/>
      <c r="H19" s="89"/>
      <c r="I19" s="90"/>
      <c r="N19" s="13"/>
    </row>
    <row r="20" spans="2:14" ht="39" customHeight="1">
      <c r="B20" s="315" t="s">
        <v>3</v>
      </c>
      <c r="C20" s="316" t="s">
        <v>101</v>
      </c>
      <c r="D20" s="76"/>
      <c r="E20" s="316" t="s">
        <v>102</v>
      </c>
      <c r="F20" s="76"/>
      <c r="G20" s="316" t="s">
        <v>103</v>
      </c>
      <c r="H20" s="76"/>
      <c r="I20" s="316" t="s">
        <v>70</v>
      </c>
    </row>
    <row r="21" spans="2:14" ht="39" customHeight="1">
      <c r="B21" s="315"/>
      <c r="C21" s="316"/>
      <c r="D21" s="76"/>
      <c r="E21" s="316"/>
      <c r="F21" s="76"/>
      <c r="G21" s="316"/>
      <c r="H21" s="76"/>
      <c r="I21" s="316"/>
    </row>
    <row r="22" spans="2:14" ht="35.25" customHeight="1">
      <c r="B22" s="71" t="s">
        <v>15</v>
      </c>
      <c r="C22" s="91" t="s">
        <v>82</v>
      </c>
      <c r="D22" s="78"/>
      <c r="E22" s="81">
        <f>Total!D27</f>
        <v>170903.73</v>
      </c>
      <c r="F22" s="89"/>
      <c r="G22" s="92">
        <f>Total!E27</f>
        <v>99408.16</v>
      </c>
      <c r="H22" s="89"/>
      <c r="I22" s="93">
        <f t="shared" ref="I22:I29" si="1">E22-G22</f>
        <v>71495.570000000007</v>
      </c>
    </row>
    <row r="23" spans="2:14" ht="35.25" customHeight="1">
      <c r="B23" s="71" t="s">
        <v>18</v>
      </c>
      <c r="C23" s="91" t="s">
        <v>82</v>
      </c>
      <c r="D23" s="78"/>
      <c r="E23" s="81">
        <f>Total!D28</f>
        <v>235650.07</v>
      </c>
      <c r="F23" s="89"/>
      <c r="G23" s="92">
        <f>Total!E28</f>
        <v>136246.53</v>
      </c>
      <c r="H23" s="89"/>
      <c r="I23" s="93">
        <f t="shared" si="1"/>
        <v>99403.540000000008</v>
      </c>
    </row>
    <row r="24" spans="2:14" ht="35.25" customHeight="1">
      <c r="B24" s="71" t="s">
        <v>9</v>
      </c>
      <c r="C24" s="91" t="s">
        <v>82</v>
      </c>
      <c r="D24" s="78"/>
      <c r="E24" s="81">
        <f>Total!D29</f>
        <v>72088.73</v>
      </c>
      <c r="F24" s="89"/>
      <c r="G24" s="92">
        <f>Total!E29</f>
        <v>29402.84</v>
      </c>
      <c r="H24" s="89"/>
      <c r="I24" s="93">
        <f t="shared" si="1"/>
        <v>42685.89</v>
      </c>
    </row>
    <row r="25" spans="2:14" ht="35.25" customHeight="1">
      <c r="B25" s="71" t="s">
        <v>20</v>
      </c>
      <c r="C25" s="91" t="s">
        <v>82</v>
      </c>
      <c r="D25" s="78"/>
      <c r="E25" s="84">
        <f>Total!D30</f>
        <v>91434.04</v>
      </c>
      <c r="F25" s="89"/>
      <c r="G25" s="94">
        <f>Total!E30</f>
        <v>98798.28</v>
      </c>
      <c r="H25" s="89"/>
      <c r="I25" s="93">
        <f t="shared" si="1"/>
        <v>-7364.2400000000052</v>
      </c>
    </row>
    <row r="26" spans="2:14" ht="35.25" customHeight="1">
      <c r="B26" s="71" t="s">
        <v>17</v>
      </c>
      <c r="C26" s="95" t="s">
        <v>104</v>
      </c>
      <c r="D26" s="78"/>
      <c r="E26" s="84">
        <f>Total!D19</f>
        <v>104182.23</v>
      </c>
      <c r="F26" s="89"/>
      <c r="G26" s="94">
        <f>Total!E19</f>
        <v>0</v>
      </c>
      <c r="H26" s="89"/>
      <c r="I26" s="93">
        <f t="shared" si="1"/>
        <v>104182.23</v>
      </c>
    </row>
    <row r="27" spans="2:14" ht="35.25" customHeight="1">
      <c r="B27" s="71" t="s">
        <v>21</v>
      </c>
      <c r="C27" s="95" t="s">
        <v>104</v>
      </c>
      <c r="D27" s="78"/>
      <c r="E27" s="84">
        <f>Total!D31</f>
        <v>204769.12000000002</v>
      </c>
      <c r="F27" s="89"/>
      <c r="G27" s="94">
        <f>Total!E31</f>
        <v>199949.93000000002</v>
      </c>
      <c r="H27" s="89"/>
      <c r="I27" s="92">
        <f t="shared" si="1"/>
        <v>4819.1900000000023</v>
      </c>
    </row>
    <row r="28" spans="2:14" ht="35.25" customHeight="1">
      <c r="B28" s="71" t="s">
        <v>23</v>
      </c>
      <c r="C28" s="95" t="s">
        <v>104</v>
      </c>
      <c r="D28" s="78"/>
      <c r="E28" s="84">
        <f>Total!D32</f>
        <v>24181.38</v>
      </c>
      <c r="F28" s="89"/>
      <c r="G28" s="94">
        <f>Total!E32</f>
        <v>10277.58</v>
      </c>
      <c r="H28" s="89"/>
      <c r="I28" s="93">
        <f t="shared" si="1"/>
        <v>13903.800000000001</v>
      </c>
    </row>
    <row r="29" spans="2:14" ht="35.25" customHeight="1">
      <c r="B29" s="71" t="s">
        <v>22</v>
      </c>
      <c r="C29" s="95" t="s">
        <v>104</v>
      </c>
      <c r="D29" s="78"/>
      <c r="E29" s="84">
        <f>Total!D33</f>
        <v>41115.449999999997</v>
      </c>
      <c r="F29" s="89"/>
      <c r="G29" s="94">
        <f>Total!E33</f>
        <v>18193.41</v>
      </c>
      <c r="H29" s="89"/>
      <c r="I29" s="93">
        <f t="shared" si="1"/>
        <v>22922.039999999997</v>
      </c>
    </row>
    <row r="30" spans="2:14" ht="39.6" customHeight="1">
      <c r="B30" s="75" t="s">
        <v>7</v>
      </c>
      <c r="C30" s="96"/>
      <c r="D30" s="86"/>
      <c r="E30" s="73">
        <f>SUM(E22:E29)</f>
        <v>944324.75</v>
      </c>
      <c r="F30" s="89"/>
      <c r="G30" s="73">
        <f>SUM(G22:G29)</f>
        <v>592276.7300000001</v>
      </c>
      <c r="H30" s="89"/>
      <c r="I30" s="73">
        <f>SUM(I22:I24)</f>
        <v>213585</v>
      </c>
    </row>
    <row r="31" spans="2:14" ht="9" customHeight="1">
      <c r="B31" s="87"/>
      <c r="C31" s="88"/>
      <c r="D31" s="87"/>
      <c r="E31" s="87"/>
      <c r="F31" s="89"/>
      <c r="G31" s="89"/>
      <c r="H31" s="89"/>
      <c r="I31" s="89"/>
    </row>
    <row r="32" spans="2:14" ht="34.5" customHeight="1">
      <c r="B32" s="87"/>
      <c r="C32" s="88"/>
      <c r="D32" s="87"/>
      <c r="E32" s="314" t="s">
        <v>90</v>
      </c>
      <c r="F32" s="314"/>
      <c r="G32" s="314"/>
      <c r="H32" s="89"/>
      <c r="I32" s="73">
        <f>I22+I26</f>
        <v>175677.8</v>
      </c>
    </row>
    <row r="33" spans="2:9" ht="10.5" customHeight="1">
      <c r="B33" s="57"/>
      <c r="C33" s="97"/>
      <c r="D33" s="57"/>
      <c r="E33" s="57"/>
      <c r="F33" s="58"/>
      <c r="G33" s="98"/>
      <c r="H33" s="58"/>
      <c r="I33" s="98"/>
    </row>
    <row r="34" spans="2:9" ht="39.6" customHeight="1">
      <c r="B34" s="75" t="s">
        <v>94</v>
      </c>
      <c r="C34" s="99"/>
      <c r="D34" s="86"/>
      <c r="E34" s="73">
        <f>E16+E30</f>
        <v>2050954.33</v>
      </c>
      <c r="F34" s="89"/>
      <c r="G34" s="73">
        <f>G16+G30</f>
        <v>1274659.19</v>
      </c>
      <c r="H34" s="89"/>
      <c r="I34" s="73">
        <f>I16+I30</f>
        <v>637832.12</v>
      </c>
    </row>
    <row r="35" spans="2:9" ht="12" customHeight="1">
      <c r="B35" s="87"/>
      <c r="C35" s="87"/>
      <c r="D35" s="89"/>
      <c r="E35" s="89"/>
      <c r="F35" s="89"/>
      <c r="G35" s="89"/>
      <c r="H35" s="89"/>
      <c r="I35" s="89"/>
    </row>
    <row r="36" spans="2:9" ht="39.6" customHeight="1">
      <c r="B36" s="87"/>
      <c r="C36" s="87"/>
      <c r="D36" s="89"/>
      <c r="E36" s="314" t="s">
        <v>91</v>
      </c>
      <c r="F36" s="314"/>
      <c r="G36" s="314"/>
      <c r="H36" s="89"/>
      <c r="I36" s="73" t="e">
        <f>I18+I32</f>
        <v>#N/A</v>
      </c>
    </row>
    <row r="38" spans="2:9" ht="19.350000000000001" customHeight="1">
      <c r="B38" s="57"/>
    </row>
    <row r="65536" ht="12.75" customHeight="1"/>
  </sheetData>
  <mergeCells count="14">
    <mergeCell ref="I20:I21"/>
    <mergeCell ref="A4:J4"/>
    <mergeCell ref="B6:B7"/>
    <mergeCell ref="C6:C7"/>
    <mergeCell ref="E6:E7"/>
    <mergeCell ref="G6:G7"/>
    <mergeCell ref="I6:I7"/>
    <mergeCell ref="E32:G32"/>
    <mergeCell ref="E36:G36"/>
    <mergeCell ref="E18:G18"/>
    <mergeCell ref="B20:B21"/>
    <mergeCell ref="C20:C21"/>
    <mergeCell ref="E20:E21"/>
    <mergeCell ref="G20:G21"/>
  </mergeCells>
  <pageMargins left="0.19645669291338602" right="0.19645669291338602" top="0.57086614173228289" bottom="0.56614173228346509" header="0.27559055118110198" footer="0.19645669291338602"/>
  <pageSetup paperSize="0" scale="95" fitToWidth="0" fitToHeight="0" pageOrder="overThenDown" orientation="landscape" horizontalDpi="0" verticalDpi="0" copies="0"/>
  <headerFooter alignWithMargins="0"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1"/>
  <sheetViews>
    <sheetView topLeftCell="A25" workbookViewId="0">
      <selection activeCell="K32" sqref="K32"/>
    </sheetView>
  </sheetViews>
  <sheetFormatPr defaultRowHeight="12.75" customHeight="1"/>
  <cols>
    <col min="1" max="1" width="55" style="2" customWidth="1"/>
    <col min="2" max="2" width="39.5703125" style="2" customWidth="1"/>
    <col min="3" max="3" width="11.28515625" style="74" customWidth="1"/>
    <col min="4" max="4" width="0.7109375" style="2" customWidth="1"/>
    <col min="5" max="9" width="22.140625" style="2" customWidth="1"/>
    <col min="10" max="10" width="4.85546875" style="2" customWidth="1"/>
    <col min="11" max="11" width="40" style="2" customWidth="1"/>
    <col min="12" max="12" width="16.42578125" style="2" hidden="1" customWidth="1"/>
    <col min="13" max="13" width="12.140625" style="2" customWidth="1"/>
    <col min="14" max="14" width="9.42578125" style="2" customWidth="1"/>
    <col min="15" max="257" width="9.140625" style="2" customWidth="1"/>
    <col min="258" max="258" width="9.140625" customWidth="1"/>
  </cols>
  <sheetData>
    <row r="1" spans="1:17" ht="16.5" customHeight="1">
      <c r="A1" s="208" t="s">
        <v>159</v>
      </c>
      <c r="B1" s="204"/>
      <c r="C1" s="217"/>
      <c r="D1" s="204"/>
      <c r="E1" s="204"/>
      <c r="F1" s="204"/>
      <c r="G1" s="204"/>
      <c r="H1" s="204"/>
      <c r="I1" s="205"/>
    </row>
    <row r="2" spans="1:17" ht="16.5" customHeight="1">
      <c r="A2" s="209" t="s">
        <v>160</v>
      </c>
      <c r="B2" s="210"/>
      <c r="C2" s="218"/>
      <c r="D2" s="210"/>
      <c r="E2" s="210"/>
      <c r="F2" s="210"/>
      <c r="G2" s="210"/>
      <c r="H2" s="210"/>
      <c r="I2" s="211"/>
    </row>
    <row r="3" spans="1:17" ht="16.5" customHeight="1">
      <c r="A3" s="209" t="s">
        <v>161</v>
      </c>
      <c r="B3" s="210"/>
      <c r="C3" s="218"/>
      <c r="D3" s="210"/>
      <c r="E3" s="210"/>
      <c r="F3" s="210"/>
      <c r="G3" s="210"/>
      <c r="H3" s="210"/>
      <c r="I3" s="211"/>
    </row>
    <row r="4" spans="1:17" ht="16.5" customHeight="1">
      <c r="A4" s="209" t="s">
        <v>162</v>
      </c>
      <c r="B4" s="210"/>
      <c r="C4" s="218"/>
      <c r="D4" s="210"/>
      <c r="E4" s="210"/>
      <c r="F4" s="210"/>
      <c r="G4" s="210"/>
      <c r="H4" s="210"/>
      <c r="I4" s="211"/>
    </row>
    <row r="5" spans="1:17" ht="16.5" customHeight="1" thickBot="1">
      <c r="A5" s="212" t="s">
        <v>163</v>
      </c>
      <c r="B5" s="206"/>
      <c r="C5" s="219"/>
      <c r="D5" s="206"/>
      <c r="E5" s="206"/>
      <c r="F5" s="206"/>
      <c r="G5" s="206"/>
      <c r="H5" s="206"/>
      <c r="I5" s="207"/>
    </row>
    <row r="6" spans="1:17" ht="15.6" customHeight="1" thickBot="1">
      <c r="A6"/>
      <c r="B6" s="100"/>
    </row>
    <row r="7" spans="1:17" ht="133.5" customHeight="1" thickBot="1">
      <c r="A7" s="216"/>
      <c r="B7" s="318" t="s">
        <v>145</v>
      </c>
      <c r="C7" s="318"/>
      <c r="D7" s="318"/>
      <c r="E7" s="318"/>
      <c r="F7" s="318"/>
      <c r="G7" s="318"/>
      <c r="H7" s="318"/>
      <c r="I7" s="319"/>
      <c r="J7" s="101"/>
      <c r="K7" s="101"/>
      <c r="L7" s="101"/>
    </row>
    <row r="9" spans="1:17" ht="51" customHeight="1">
      <c r="A9" s="114" t="s">
        <v>92</v>
      </c>
      <c r="B9" s="320" t="s">
        <v>105</v>
      </c>
      <c r="C9" s="320"/>
      <c r="D9" s="320"/>
      <c r="E9" s="320"/>
      <c r="F9" s="103" t="s">
        <v>133</v>
      </c>
      <c r="G9" s="115" t="s">
        <v>107</v>
      </c>
      <c r="H9" s="115" t="s">
        <v>108</v>
      </c>
      <c r="I9" s="115" t="s">
        <v>109</v>
      </c>
      <c r="K9" s="13"/>
    </row>
    <row r="10" spans="1:17" ht="28.5" customHeight="1">
      <c r="A10" s="67" t="s">
        <v>77</v>
      </c>
      <c r="B10" s="261" t="s">
        <v>16</v>
      </c>
      <c r="C10" s="262" t="s">
        <v>110</v>
      </c>
      <c r="D10" s="263"/>
      <c r="E10" s="264">
        <f>Total!G18</f>
        <v>-5457.1300000000047</v>
      </c>
      <c r="F10" s="265">
        <v>0</v>
      </c>
      <c r="G10" s="265">
        <f>E10+F10</f>
        <v>-5457.1300000000047</v>
      </c>
      <c r="H10" s="280">
        <v>0</v>
      </c>
      <c r="I10" s="281">
        <f>G10-H10</f>
        <v>-5457.1300000000047</v>
      </c>
    </row>
    <row r="11" spans="1:17" ht="28.5" customHeight="1">
      <c r="A11" s="67" t="s">
        <v>80</v>
      </c>
      <c r="B11" s="261" t="s">
        <v>17</v>
      </c>
      <c r="C11" s="262" t="s">
        <v>74</v>
      </c>
      <c r="D11" s="263"/>
      <c r="E11" s="264">
        <f>Total!G19</f>
        <v>104182.23</v>
      </c>
      <c r="F11" s="265">
        <v>0</v>
      </c>
      <c r="G11" s="265">
        <f t="shared" ref="G11:G18" si="0">E11+F11</f>
        <v>104182.23</v>
      </c>
      <c r="H11" s="280">
        <v>0</v>
      </c>
      <c r="I11" s="281">
        <f t="shared" ref="I11:I18" si="1">G11-H11</f>
        <v>104182.23</v>
      </c>
    </row>
    <row r="12" spans="1:17" ht="28.5" customHeight="1">
      <c r="A12" s="266" t="s">
        <v>73</v>
      </c>
      <c r="B12" s="266" t="s">
        <v>8</v>
      </c>
      <c r="C12" s="267" t="s">
        <v>74</v>
      </c>
      <c r="D12" s="266"/>
      <c r="E12" s="268">
        <f>Total!G11</f>
        <v>35878.170000000013</v>
      </c>
      <c r="F12" s="265">
        <v>0</v>
      </c>
      <c r="G12" s="265">
        <f t="shared" si="0"/>
        <v>35878.170000000013</v>
      </c>
      <c r="H12" s="280">
        <v>0</v>
      </c>
      <c r="I12" s="281">
        <f t="shared" si="1"/>
        <v>35878.170000000013</v>
      </c>
    </row>
    <row r="13" spans="1:17" ht="28.5" customHeight="1">
      <c r="A13" s="260" t="s">
        <v>80</v>
      </c>
      <c r="B13" s="270" t="s">
        <v>17</v>
      </c>
      <c r="C13" s="271" t="s">
        <v>74</v>
      </c>
      <c r="D13" s="271"/>
      <c r="E13" s="272">
        <v>87433.69</v>
      </c>
      <c r="F13" s="265">
        <v>0</v>
      </c>
      <c r="G13" s="265">
        <f t="shared" si="0"/>
        <v>87433.69</v>
      </c>
      <c r="H13" s="280">
        <v>0</v>
      </c>
      <c r="I13" s="281">
        <f t="shared" si="1"/>
        <v>87433.69</v>
      </c>
    </row>
    <row r="14" spans="1:17" ht="28.5" customHeight="1">
      <c r="A14" s="67" t="s">
        <v>78</v>
      </c>
      <c r="B14" s="261" t="s">
        <v>13</v>
      </c>
      <c r="C14" s="262" t="s">
        <v>111</v>
      </c>
      <c r="D14" s="263"/>
      <c r="E14" s="265">
        <f>Total!G16</f>
        <v>37828.589999999982</v>
      </c>
      <c r="F14" s="265">
        <v>0</v>
      </c>
      <c r="G14" s="265">
        <f t="shared" si="0"/>
        <v>37828.589999999982</v>
      </c>
      <c r="H14" s="280">
        <v>0</v>
      </c>
      <c r="I14" s="281">
        <f t="shared" si="1"/>
        <v>37828.589999999982</v>
      </c>
      <c r="Q14" s="13"/>
    </row>
    <row r="15" spans="1:17" ht="28.5" customHeight="1">
      <c r="A15" s="67" t="s">
        <v>75</v>
      </c>
      <c r="B15" s="261" t="s">
        <v>10</v>
      </c>
      <c r="C15" s="262" t="s">
        <v>74</v>
      </c>
      <c r="D15" s="263"/>
      <c r="E15" s="265">
        <f>Total!G13</f>
        <v>143859.96000000002</v>
      </c>
      <c r="F15" s="265">
        <v>0</v>
      </c>
      <c r="G15" s="265">
        <f t="shared" si="0"/>
        <v>143859.96000000002</v>
      </c>
      <c r="H15" s="280">
        <v>0</v>
      </c>
      <c r="I15" s="281">
        <f t="shared" si="1"/>
        <v>143859.96000000002</v>
      </c>
      <c r="Q15" s="13"/>
    </row>
    <row r="16" spans="1:17" ht="28.5" customHeight="1">
      <c r="A16" s="67" t="s">
        <v>77</v>
      </c>
      <c r="B16" s="273" t="s">
        <v>14</v>
      </c>
      <c r="C16" s="262" t="s">
        <v>74</v>
      </c>
      <c r="D16" s="274"/>
      <c r="E16" s="264">
        <f>Total!G17</f>
        <v>91757.979999999981</v>
      </c>
      <c r="F16" s="265">
        <v>0</v>
      </c>
      <c r="G16" s="265">
        <f t="shared" si="0"/>
        <v>91757.979999999981</v>
      </c>
      <c r="H16" s="280">
        <v>0</v>
      </c>
      <c r="I16" s="281">
        <f t="shared" si="1"/>
        <v>91757.979999999981</v>
      </c>
      <c r="Q16" s="13"/>
    </row>
    <row r="17" spans="1:17" ht="28.5" customHeight="1">
      <c r="A17" s="67" t="s">
        <v>76</v>
      </c>
      <c r="B17" s="261" t="s">
        <v>11</v>
      </c>
      <c r="C17" s="262" t="s">
        <v>111</v>
      </c>
      <c r="D17" s="263"/>
      <c r="E17" s="264">
        <f>Total!G14</f>
        <v>14249.29</v>
      </c>
      <c r="F17" s="265">
        <v>0</v>
      </c>
      <c r="G17" s="265">
        <f t="shared" si="0"/>
        <v>14249.29</v>
      </c>
      <c r="H17" s="280">
        <v>0</v>
      </c>
      <c r="I17" s="281">
        <f t="shared" si="1"/>
        <v>14249.29</v>
      </c>
      <c r="Q17" s="13"/>
    </row>
    <row r="18" spans="1:17" ht="28.5" customHeight="1">
      <c r="A18" s="67" t="s">
        <v>79</v>
      </c>
      <c r="B18" s="261" t="s">
        <v>19</v>
      </c>
      <c r="C18" s="262" t="s">
        <v>110</v>
      </c>
      <c r="D18" s="263"/>
      <c r="E18" s="264">
        <f>Total!G12</f>
        <v>28840.020000000004</v>
      </c>
      <c r="F18" s="265">
        <v>0</v>
      </c>
      <c r="G18" s="265">
        <f t="shared" si="0"/>
        <v>28840.020000000004</v>
      </c>
      <c r="H18" s="280">
        <v>0</v>
      </c>
      <c r="I18" s="281">
        <f t="shared" si="1"/>
        <v>28840.020000000004</v>
      </c>
    </row>
    <row r="19" spans="1:17" ht="50.25" customHeight="1">
      <c r="A19" s="269"/>
      <c r="B19" s="275" t="s">
        <v>7</v>
      </c>
      <c r="C19" s="276"/>
      <c r="D19" s="277"/>
      <c r="E19" s="278">
        <f>SUM(E10:E18)</f>
        <v>538572.79999999993</v>
      </c>
      <c r="F19" s="279">
        <f>SUM(F16:F16)</f>
        <v>0</v>
      </c>
      <c r="G19" s="279">
        <f>SUM(G10:G18)</f>
        <v>538572.79999999993</v>
      </c>
      <c r="H19" s="279">
        <f>SUM(H15:H18)</f>
        <v>0</v>
      </c>
      <c r="I19" s="279">
        <f>SUM(I10:I18)</f>
        <v>538572.79999999993</v>
      </c>
    </row>
    <row r="20" spans="1:17" ht="40.5" customHeight="1">
      <c r="B20" s="110"/>
      <c r="C20" s="111"/>
      <c r="D20" s="112"/>
      <c r="E20" s="113"/>
      <c r="G20" s="2" t="e">
        <f>#REF!/G19</f>
        <v>#REF!</v>
      </c>
    </row>
    <row r="21" spans="1:17" ht="36" customHeight="1">
      <c r="B21" s="110"/>
      <c r="C21" s="111"/>
      <c r="D21" s="112"/>
      <c r="E21" s="113"/>
    </row>
    <row r="22" spans="1:17" ht="30.6" customHeight="1">
      <c r="A22" s="102" t="s">
        <v>92</v>
      </c>
      <c r="B22" s="320" t="s">
        <v>112</v>
      </c>
      <c r="C22" s="320"/>
      <c r="D22" s="320"/>
      <c r="E22" s="320"/>
      <c r="F22" s="103" t="s">
        <v>106</v>
      </c>
      <c r="G22" s="103" t="s">
        <v>134</v>
      </c>
      <c r="H22" s="103" t="s">
        <v>108</v>
      </c>
      <c r="I22" s="103" t="s">
        <v>109</v>
      </c>
    </row>
    <row r="23" spans="1:17" ht="23.25" customHeight="1">
      <c r="A23" s="33" t="s">
        <v>77</v>
      </c>
      <c r="B23" s="68" t="s">
        <v>12</v>
      </c>
      <c r="C23" s="104" t="s">
        <v>82</v>
      </c>
      <c r="D23" s="105"/>
      <c r="E23" s="106">
        <f>Total!G15</f>
        <v>77290.240000000005</v>
      </c>
      <c r="F23" s="119">
        <v>0</v>
      </c>
      <c r="G23" s="107">
        <f t="shared" ref="G23:G30" si="2">E23+F23</f>
        <v>77290.240000000005</v>
      </c>
      <c r="H23" s="280">
        <v>0</v>
      </c>
      <c r="I23" s="281">
        <f t="shared" ref="I23:I30" si="3">G23-H23</f>
        <v>77290.240000000005</v>
      </c>
    </row>
    <row r="24" spans="1:17" ht="23.25" customHeight="1">
      <c r="A24" s="67" t="s">
        <v>81</v>
      </c>
      <c r="B24" s="71" t="s">
        <v>15</v>
      </c>
      <c r="C24" s="118" t="s">
        <v>82</v>
      </c>
      <c r="D24" s="116"/>
      <c r="E24" s="107">
        <f>Total!G27</f>
        <v>71495.570000000007</v>
      </c>
      <c r="F24" s="119">
        <v>0</v>
      </c>
      <c r="G24" s="107">
        <f t="shared" si="2"/>
        <v>71495.570000000007</v>
      </c>
      <c r="H24" s="280">
        <v>0</v>
      </c>
      <c r="I24" s="281">
        <f t="shared" si="3"/>
        <v>71495.570000000007</v>
      </c>
    </row>
    <row r="25" spans="1:17" ht="23.25" customHeight="1">
      <c r="A25" s="67" t="s">
        <v>84</v>
      </c>
      <c r="B25" s="71" t="s">
        <v>18</v>
      </c>
      <c r="C25" s="118" t="s">
        <v>82</v>
      </c>
      <c r="D25" s="116"/>
      <c r="E25" s="107">
        <f>Total!G28</f>
        <v>99403.540000000008</v>
      </c>
      <c r="F25" s="119">
        <v>0</v>
      </c>
      <c r="G25" s="107">
        <f t="shared" si="2"/>
        <v>99403.540000000008</v>
      </c>
      <c r="H25" s="280">
        <v>0</v>
      </c>
      <c r="I25" s="281">
        <f t="shared" si="3"/>
        <v>99403.540000000008</v>
      </c>
    </row>
    <row r="26" spans="1:17" ht="23.25" customHeight="1">
      <c r="A26" s="67" t="s">
        <v>83</v>
      </c>
      <c r="B26" s="71" t="s">
        <v>9</v>
      </c>
      <c r="C26" s="118" t="s">
        <v>82</v>
      </c>
      <c r="D26" s="116"/>
      <c r="E26" s="107">
        <f>Total!G29</f>
        <v>42685.89</v>
      </c>
      <c r="F26" s="119">
        <v>0</v>
      </c>
      <c r="G26" s="107">
        <f t="shared" si="2"/>
        <v>42685.89</v>
      </c>
      <c r="H26" s="280">
        <v>0</v>
      </c>
      <c r="I26" s="281">
        <f t="shared" si="3"/>
        <v>42685.89</v>
      </c>
    </row>
    <row r="27" spans="1:17" ht="23.25" customHeight="1">
      <c r="A27" s="67" t="s">
        <v>85</v>
      </c>
      <c r="B27" s="71" t="s">
        <v>20</v>
      </c>
      <c r="C27" s="118" t="s">
        <v>82</v>
      </c>
      <c r="D27" s="116"/>
      <c r="E27" s="107">
        <f>Total!G30</f>
        <v>-7364.2400000000052</v>
      </c>
      <c r="F27" s="119">
        <v>0</v>
      </c>
      <c r="G27" s="107">
        <f t="shared" si="2"/>
        <v>-7364.2400000000052</v>
      </c>
      <c r="H27" s="280">
        <v>0</v>
      </c>
      <c r="I27" s="281">
        <v>0</v>
      </c>
    </row>
    <row r="28" spans="1:17" ht="23.25" customHeight="1">
      <c r="A28" s="67" t="s">
        <v>86</v>
      </c>
      <c r="B28" s="71" t="s">
        <v>21</v>
      </c>
      <c r="C28" s="118" t="s">
        <v>104</v>
      </c>
      <c r="D28" s="116"/>
      <c r="E28" s="107">
        <f>Total!G31</f>
        <v>4819.1900000000023</v>
      </c>
      <c r="F28" s="119">
        <v>0</v>
      </c>
      <c r="G28" s="107">
        <f t="shared" si="2"/>
        <v>4819.1900000000023</v>
      </c>
      <c r="H28" s="280">
        <v>0</v>
      </c>
      <c r="I28" s="281">
        <f t="shared" si="3"/>
        <v>4819.1900000000023</v>
      </c>
    </row>
    <row r="29" spans="1:17" ht="23.25" customHeight="1">
      <c r="A29" s="67" t="s">
        <v>87</v>
      </c>
      <c r="B29" s="71" t="s">
        <v>23</v>
      </c>
      <c r="C29" s="118" t="s">
        <v>104</v>
      </c>
      <c r="D29" s="116"/>
      <c r="E29" s="107">
        <f>Total!G32</f>
        <v>13903.800000000001</v>
      </c>
      <c r="F29" s="119">
        <v>0</v>
      </c>
      <c r="G29" s="107">
        <f t="shared" si="2"/>
        <v>13903.800000000001</v>
      </c>
      <c r="H29" s="280">
        <v>0</v>
      </c>
      <c r="I29" s="281">
        <f t="shared" si="3"/>
        <v>13903.800000000001</v>
      </c>
    </row>
    <row r="30" spans="1:17" ht="23.25" customHeight="1">
      <c r="A30" s="70" t="s">
        <v>88</v>
      </c>
      <c r="B30" s="71" t="s">
        <v>22</v>
      </c>
      <c r="C30" s="118" t="s">
        <v>104</v>
      </c>
      <c r="D30" s="116"/>
      <c r="E30" s="107">
        <f>Total!G33</f>
        <v>22922.039999999997</v>
      </c>
      <c r="F30" s="119">
        <v>0</v>
      </c>
      <c r="G30" s="107">
        <f t="shared" si="2"/>
        <v>22922.039999999997</v>
      </c>
      <c r="H30" s="280">
        <v>0</v>
      </c>
      <c r="I30" s="281">
        <f t="shared" si="3"/>
        <v>22922.039999999997</v>
      </c>
    </row>
    <row r="31" spans="1:17" ht="25.5" customHeight="1">
      <c r="A31" s="9"/>
      <c r="B31" s="121" t="s">
        <v>7</v>
      </c>
      <c r="C31" s="121"/>
      <c r="D31" s="283"/>
      <c r="E31" s="282">
        <f>SUM(E24:E30)</f>
        <v>247865.79</v>
      </c>
      <c r="F31" s="148">
        <f>SUM(F24:F30)</f>
        <v>0</v>
      </c>
      <c r="G31" s="282">
        <f>SUM(G24:G30)</f>
        <v>247865.79</v>
      </c>
      <c r="H31" s="148">
        <f>SUM(H24:H30)</f>
        <v>0</v>
      </c>
      <c r="I31" s="148">
        <f>SUM(I24:I30)</f>
        <v>255230.03</v>
      </c>
    </row>
    <row r="32" spans="1:17" ht="28.9" customHeight="1">
      <c r="B32"/>
      <c r="C32"/>
      <c r="D32"/>
      <c r="E32"/>
      <c r="G32" s="13"/>
    </row>
    <row r="33" spans="5:9" ht="28.9" customHeight="1">
      <c r="E33" s="126"/>
      <c r="F33"/>
      <c r="G33" s="30"/>
      <c r="H33" s="127"/>
      <c r="I33" s="30"/>
    </row>
    <row r="34" spans="5:9" ht="28.9" customHeight="1">
      <c r="E34" s="317" t="s">
        <v>113</v>
      </c>
      <c r="F34" s="317"/>
      <c r="G34" s="317"/>
      <c r="H34" s="128">
        <v>0</v>
      </c>
    </row>
    <row r="35" spans="5:9" ht="28.9" customHeight="1">
      <c r="E35" s="317" t="s">
        <v>114</v>
      </c>
      <c r="F35" s="317"/>
      <c r="G35" s="317"/>
      <c r="H35" s="129">
        <v>0</v>
      </c>
    </row>
    <row r="36" spans="5:9" ht="20.45" customHeight="1"/>
    <row r="37" spans="5:9" ht="12.6" customHeight="1"/>
    <row r="38" spans="5:9" ht="14.65" hidden="1" customHeight="1"/>
    <row r="39" spans="5:9" ht="14.65" customHeight="1"/>
    <row r="40" spans="5:9" ht="22.35" customHeight="1"/>
    <row r="41" spans="5:9" ht="26.1" customHeight="1"/>
  </sheetData>
  <mergeCells count="5">
    <mergeCell ref="E35:G35"/>
    <mergeCell ref="B7:I7"/>
    <mergeCell ref="B9:E9"/>
    <mergeCell ref="B22:E22"/>
    <mergeCell ref="E34:G34"/>
  </mergeCells>
  <pageMargins left="0.19645669291338602" right="0.19645669291338602" top="0.57086614173228289" bottom="0.56614173228346509" header="0.27559055118110198" footer="0.19645669291338602"/>
  <pageSetup paperSize="9" scale="73" fitToWidth="0" fitToHeight="0" pageOrder="overThenDown" orientation="portrait" verticalDpi="0" r:id="rId1"/>
  <headerFooter alignWithMargins="0">
    <oddFooter>&amp;C&amp;6&amp;P de&amp;N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2847-D0B3-4848-B132-CE87E483857C}">
  <dimension ref="A1:B18"/>
  <sheetViews>
    <sheetView workbookViewId="0">
      <selection activeCell="B17" sqref="B17"/>
    </sheetView>
  </sheetViews>
  <sheetFormatPr defaultRowHeight="12.75"/>
  <cols>
    <col min="1" max="1" width="76.42578125" customWidth="1"/>
    <col min="2" max="2" width="17.7109375" customWidth="1"/>
  </cols>
  <sheetData>
    <row r="1" spans="1:2">
      <c r="A1" t="s">
        <v>164</v>
      </c>
      <c r="B1" t="s">
        <v>165</v>
      </c>
    </row>
    <row r="2" spans="1:2">
      <c r="A2" t="s">
        <v>166</v>
      </c>
      <c r="B2">
        <v>7153.22</v>
      </c>
    </row>
    <row r="3" spans="1:2">
      <c r="A3" t="s">
        <v>167</v>
      </c>
      <c r="B3">
        <v>5052.4799999999996</v>
      </c>
    </row>
    <row r="4" spans="1:2">
      <c r="A4" t="s">
        <v>46</v>
      </c>
      <c r="B4">
        <v>4558.3900000000003</v>
      </c>
    </row>
    <row r="5" spans="1:2">
      <c r="A5" t="s">
        <v>168</v>
      </c>
      <c r="B5">
        <v>4697.22</v>
      </c>
    </row>
    <row r="6" spans="1:2">
      <c r="A6" t="s">
        <v>48</v>
      </c>
      <c r="B6">
        <v>0</v>
      </c>
    </row>
    <row r="7" spans="1:2">
      <c r="A7" t="s">
        <v>169</v>
      </c>
      <c r="B7">
        <v>0</v>
      </c>
    </row>
    <row r="8" spans="1:2">
      <c r="A8" t="s">
        <v>50</v>
      </c>
      <c r="B8">
        <v>52713.23</v>
      </c>
    </row>
    <row r="9" spans="1:2">
      <c r="A9" t="s">
        <v>170</v>
      </c>
      <c r="B9">
        <v>86205.7</v>
      </c>
    </row>
    <row r="10" spans="1:2">
      <c r="A10" t="s">
        <v>171</v>
      </c>
      <c r="B10">
        <v>12124.84</v>
      </c>
    </row>
    <row r="11" spans="1:2">
      <c r="A11" t="s">
        <v>172</v>
      </c>
      <c r="B11">
        <v>0</v>
      </c>
    </row>
    <row r="12" spans="1:2">
      <c r="A12" t="s">
        <v>54</v>
      </c>
      <c r="B12">
        <v>1960.25</v>
      </c>
    </row>
    <row r="13" spans="1:2">
      <c r="A13" t="s">
        <v>173</v>
      </c>
      <c r="B13">
        <v>0</v>
      </c>
    </row>
    <row r="14" spans="1:2">
      <c r="A14" t="s">
        <v>56</v>
      </c>
      <c r="B14">
        <v>21736.92</v>
      </c>
    </row>
    <row r="15" spans="1:2">
      <c r="A15" t="s">
        <v>174</v>
      </c>
      <c r="B15">
        <v>0</v>
      </c>
    </row>
    <row r="16" spans="1:2">
      <c r="A16" t="s">
        <v>58</v>
      </c>
      <c r="B16">
        <v>0</v>
      </c>
    </row>
    <row r="17" spans="1:2">
      <c r="A17" t="s">
        <v>175</v>
      </c>
      <c r="B17">
        <v>8807.9500000000007</v>
      </c>
    </row>
    <row r="18" spans="1:2">
      <c r="A18" t="s">
        <v>7</v>
      </c>
      <c r="B18">
        <v>205010.2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workbookViewId="0"/>
  </sheetViews>
  <sheetFormatPr defaultRowHeight="12.75" customHeight="1"/>
  <cols>
    <col min="1" max="1" width="2" style="2" customWidth="1"/>
    <col min="2" max="2" width="20.7109375" style="2" customWidth="1"/>
    <col min="3" max="3" width="11.28515625" style="74" customWidth="1"/>
    <col min="4" max="4" width="0.7109375" style="2" customWidth="1"/>
    <col min="5" max="9" width="22.140625" style="2" customWidth="1"/>
    <col min="10" max="10" width="0.7109375" style="2" customWidth="1"/>
    <col min="11" max="11" width="40" style="2" customWidth="1"/>
    <col min="12" max="12" width="0.7109375" style="2" customWidth="1"/>
    <col min="13" max="13" width="12.140625" style="2" customWidth="1"/>
    <col min="14" max="14" width="9.42578125" style="2" customWidth="1"/>
    <col min="15" max="257" width="9.140625" style="2" customWidth="1"/>
    <col min="258" max="258" width="9.140625" customWidth="1"/>
  </cols>
  <sheetData>
    <row r="1" spans="1:12" ht="9" customHeight="1">
      <c r="A1" s="1" t="s">
        <v>0</v>
      </c>
    </row>
    <row r="2" spans="1:12" ht="9" customHeight="1">
      <c r="A2" s="1" t="s">
        <v>1</v>
      </c>
    </row>
    <row r="3" spans="1:12" ht="15.6" customHeight="1">
      <c r="A3" s="4" t="s">
        <v>2</v>
      </c>
    </row>
    <row r="4" spans="1:12" ht="133.5" customHeight="1">
      <c r="B4" s="301" t="s">
        <v>115</v>
      </c>
      <c r="C4" s="301"/>
      <c r="D4" s="301"/>
      <c r="E4" s="301"/>
      <c r="F4" s="301"/>
      <c r="G4" s="301"/>
      <c r="H4" s="301"/>
      <c r="I4" s="301"/>
      <c r="J4" s="101"/>
      <c r="K4" s="101"/>
      <c r="L4" s="101"/>
    </row>
    <row r="6" spans="1:12" ht="47.25" customHeight="1">
      <c r="B6" s="320" t="s">
        <v>105</v>
      </c>
      <c r="C6" s="320"/>
      <c r="D6" s="320"/>
      <c r="E6" s="320"/>
      <c r="F6" s="103" t="s">
        <v>116</v>
      </c>
      <c r="G6" s="103" t="s">
        <v>117</v>
      </c>
      <c r="H6" s="103" t="s">
        <v>118</v>
      </c>
      <c r="I6" s="103" t="s">
        <v>109</v>
      </c>
    </row>
    <row r="7" spans="1:12" ht="15" customHeight="1">
      <c r="B7" s="60" t="s">
        <v>27</v>
      </c>
      <c r="C7" s="104" t="s">
        <v>74</v>
      </c>
      <c r="D7" s="130"/>
      <c r="E7" s="131">
        <v>328438.93</v>
      </c>
      <c r="F7" s="132">
        <v>0</v>
      </c>
      <c r="G7" s="132">
        <f>E7-F7</f>
        <v>328438.93</v>
      </c>
      <c r="H7" s="132">
        <f>G7</f>
        <v>328438.93</v>
      </c>
      <c r="I7" s="132">
        <v>0</v>
      </c>
    </row>
    <row r="8" spans="1:12" ht="15" customHeight="1">
      <c r="B8" s="133" t="s">
        <v>28</v>
      </c>
      <c r="C8" s="134" t="s">
        <v>74</v>
      </c>
      <c r="D8" s="135"/>
      <c r="E8" s="136">
        <v>322710.53000000003</v>
      </c>
      <c r="F8" s="137">
        <v>3432.82759452971</v>
      </c>
      <c r="G8" s="137">
        <f>E8-F8</f>
        <v>319277.70240547031</v>
      </c>
      <c r="H8" s="137">
        <f>G8</f>
        <v>319277.70240547031</v>
      </c>
      <c r="I8" s="137">
        <v>0</v>
      </c>
      <c r="K8" s="29"/>
    </row>
    <row r="9" spans="1:12" ht="15" customHeight="1">
      <c r="B9" s="60" t="s">
        <v>36</v>
      </c>
      <c r="C9" s="104" t="s">
        <v>74</v>
      </c>
      <c r="D9" s="130"/>
      <c r="E9" s="136">
        <v>146140.57999999999</v>
      </c>
      <c r="F9" s="108">
        <v>0</v>
      </c>
      <c r="G9" s="108">
        <f>E9-F9</f>
        <v>146140.57999999999</v>
      </c>
      <c r="H9" s="108">
        <f>G9</f>
        <v>146140.57999999999</v>
      </c>
      <c r="I9" s="108">
        <v>0</v>
      </c>
    </row>
    <row r="10" spans="1:12" ht="15" customHeight="1">
      <c r="B10" s="60" t="s">
        <v>38</v>
      </c>
      <c r="C10" s="104" t="s">
        <v>74</v>
      </c>
      <c r="D10" s="130"/>
      <c r="E10" s="131">
        <v>85414.720000000205</v>
      </c>
      <c r="F10" s="138">
        <v>0</v>
      </c>
      <c r="G10" s="138">
        <f>E10-F10</f>
        <v>85414.720000000205</v>
      </c>
      <c r="H10" s="138">
        <f>G10</f>
        <v>85414.720000000205</v>
      </c>
      <c r="I10" s="138">
        <v>0</v>
      </c>
    </row>
    <row r="11" spans="1:12" ht="15.75" customHeight="1">
      <c r="B11" s="121" t="s">
        <v>7</v>
      </c>
      <c r="C11" s="122"/>
      <c r="D11" s="109"/>
      <c r="E11" s="139">
        <f>SUM(E7:E10)</f>
        <v>882704.76000000013</v>
      </c>
      <c r="F11" s="140">
        <v>3432.82759452971</v>
      </c>
      <c r="G11" s="140">
        <f>SUM(G7:G10)</f>
        <v>879271.93240547052</v>
      </c>
      <c r="H11" s="140">
        <f>SUM(H7:H10)</f>
        <v>879271.93240547052</v>
      </c>
      <c r="I11" s="140">
        <v>0</v>
      </c>
    </row>
    <row r="12" spans="1:12" ht="15.75" customHeight="1">
      <c r="B12" s="110"/>
      <c r="C12" s="111"/>
      <c r="D12" s="112"/>
      <c r="E12" s="113"/>
    </row>
    <row r="13" spans="1:12" ht="47.25" customHeight="1">
      <c r="B13" s="320" t="s">
        <v>112</v>
      </c>
      <c r="C13" s="320"/>
      <c r="D13" s="320"/>
      <c r="E13" s="320"/>
      <c r="F13" s="103" t="s">
        <v>116</v>
      </c>
      <c r="G13" s="103" t="s">
        <v>119</v>
      </c>
      <c r="H13" s="103" t="s">
        <v>108</v>
      </c>
      <c r="I13" s="103" t="s">
        <v>109</v>
      </c>
    </row>
    <row r="14" spans="1:12" ht="15" customHeight="1">
      <c r="B14" s="60" t="s">
        <v>26</v>
      </c>
      <c r="C14" s="104" t="s">
        <v>74</v>
      </c>
      <c r="D14" s="130"/>
      <c r="E14" s="120">
        <v>-536972.87</v>
      </c>
      <c r="F14" s="132">
        <v>0</v>
      </c>
      <c r="G14" s="132">
        <f t="shared" ref="G14:G22" si="0">E14+F14</f>
        <v>-536972.87</v>
      </c>
      <c r="H14" s="132">
        <v>-116416.819582739</v>
      </c>
      <c r="I14" s="132">
        <v>-420556.05041726102</v>
      </c>
    </row>
    <row r="15" spans="1:12" ht="15" customHeight="1">
      <c r="B15" s="141" t="s">
        <v>35</v>
      </c>
      <c r="C15" s="134" t="s">
        <v>74</v>
      </c>
      <c r="D15" s="130"/>
      <c r="E15" s="137">
        <v>-508574.61000000098</v>
      </c>
      <c r="F15" s="137">
        <v>-511110.65982364898</v>
      </c>
      <c r="G15" s="132">
        <f t="shared" si="0"/>
        <v>-1019685.2698236499</v>
      </c>
      <c r="H15" s="137">
        <v>-221069.85793944501</v>
      </c>
      <c r="I15" s="137">
        <v>-798615.411884206</v>
      </c>
    </row>
    <row r="16" spans="1:12" ht="15" customHeight="1">
      <c r="B16" s="60" t="s">
        <v>31</v>
      </c>
      <c r="C16" s="104" t="s">
        <v>74</v>
      </c>
      <c r="D16" s="130"/>
      <c r="E16" s="120">
        <v>-22161.4899999999</v>
      </c>
      <c r="F16" s="108">
        <v>0</v>
      </c>
      <c r="G16" s="132">
        <f t="shared" si="0"/>
        <v>-22161.4899999999</v>
      </c>
      <c r="H16" s="108">
        <v>-4804.6564866762501</v>
      </c>
      <c r="I16" s="108">
        <v>-17356.833513323701</v>
      </c>
    </row>
    <row r="17" spans="2:11" ht="15" customHeight="1">
      <c r="B17" s="60" t="s">
        <v>37</v>
      </c>
      <c r="C17" s="104" t="s">
        <v>74</v>
      </c>
      <c r="D17" s="130"/>
      <c r="E17" s="120">
        <v>-99452.7699999998</v>
      </c>
      <c r="F17" s="120">
        <v>-34172.861975594897</v>
      </c>
      <c r="G17" s="132">
        <f t="shared" si="0"/>
        <v>-133625.6319755947</v>
      </c>
      <c r="H17" s="120">
        <v>-28970.311087285001</v>
      </c>
      <c r="I17" s="120">
        <v>-104655.32088831</v>
      </c>
      <c r="K17" s="29"/>
    </row>
    <row r="18" spans="2:11" ht="15" customHeight="1">
      <c r="B18" s="60" t="s">
        <v>39</v>
      </c>
      <c r="C18" s="118" t="s">
        <v>82</v>
      </c>
      <c r="D18" s="130"/>
      <c r="E18" s="120">
        <v>-479870.41999999899</v>
      </c>
      <c r="F18" s="138">
        <v>-180484.14790452199</v>
      </c>
      <c r="G18" s="132">
        <f t="shared" si="0"/>
        <v>-660354.56790452101</v>
      </c>
      <c r="H18" s="138">
        <v>-143166.22475243101</v>
      </c>
      <c r="I18" s="138">
        <v>-517188.34315208998</v>
      </c>
    </row>
    <row r="19" spans="2:11" ht="15" customHeight="1">
      <c r="B19" s="60" t="s">
        <v>29</v>
      </c>
      <c r="C19" s="104" t="s">
        <v>74</v>
      </c>
      <c r="D19" s="130"/>
      <c r="E19" s="131">
        <v>29115.030000000199</v>
      </c>
      <c r="F19" s="120">
        <v>-194455.42234444999</v>
      </c>
      <c r="G19" s="132">
        <f t="shared" si="0"/>
        <v>-165340.39234444979</v>
      </c>
      <c r="H19" s="120">
        <v>-35846.136184315998</v>
      </c>
      <c r="I19" s="120">
        <v>-129494.256160134</v>
      </c>
    </row>
    <row r="20" spans="2:11" ht="15" customHeight="1">
      <c r="B20" s="68" t="s">
        <v>40</v>
      </c>
      <c r="C20" s="118" t="s">
        <v>82</v>
      </c>
      <c r="D20" s="135"/>
      <c r="E20" s="142">
        <v>-13669.6899999999</v>
      </c>
      <c r="F20" s="120">
        <v>0</v>
      </c>
      <c r="G20" s="132">
        <f t="shared" si="0"/>
        <v>-13669.6899999999</v>
      </c>
      <c r="H20" s="120">
        <v>-2963.6168294349</v>
      </c>
      <c r="I20" s="120">
        <v>-10706.073170565</v>
      </c>
      <c r="K20" s="45"/>
    </row>
    <row r="21" spans="2:11" ht="15" customHeight="1">
      <c r="B21" s="143" t="s">
        <v>41</v>
      </c>
      <c r="C21" s="144" t="s">
        <v>82</v>
      </c>
      <c r="D21" s="135"/>
      <c r="E21" s="145">
        <v>-177979.9</v>
      </c>
      <c r="F21" s="138">
        <v>-29208.067255993701</v>
      </c>
      <c r="G21" s="132">
        <f t="shared" si="0"/>
        <v>-207187.96725599369</v>
      </c>
      <c r="H21" s="138">
        <v>-44918.7762572723</v>
      </c>
      <c r="I21" s="138">
        <v>-162269.19099872099</v>
      </c>
      <c r="K21" s="45"/>
    </row>
    <row r="22" spans="2:11" ht="15" customHeight="1">
      <c r="B22" s="146" t="s">
        <v>120</v>
      </c>
      <c r="C22" s="144" t="s">
        <v>104</v>
      </c>
      <c r="D22" s="130"/>
      <c r="E22" s="147">
        <v>-979349.34</v>
      </c>
      <c r="F22" s="147">
        <v>-317296.75676793302</v>
      </c>
      <c r="G22" s="132">
        <f t="shared" si="0"/>
        <v>-1296646.0967679331</v>
      </c>
      <c r="H22" s="147">
        <v>-281115.53328587097</v>
      </c>
      <c r="I22" s="147">
        <v>-1015530.56348206</v>
      </c>
      <c r="K22" s="45"/>
    </row>
    <row r="23" spans="2:11" ht="15.75" customHeight="1">
      <c r="B23" s="121" t="s">
        <v>7</v>
      </c>
      <c r="C23" s="122"/>
      <c r="D23" s="123"/>
      <c r="E23" s="148">
        <f>SUM(E14:E22)</f>
        <v>-2788916.0599999991</v>
      </c>
      <c r="F23" s="124">
        <f>SUM(F14:F22)</f>
        <v>-1266727.9160721428</v>
      </c>
      <c r="G23" s="124">
        <f>SUM(G14:G22)</f>
        <v>-4055643.9760721424</v>
      </c>
      <c r="H23" s="124">
        <f>SUM(H14:H22)</f>
        <v>-879271.9324054704</v>
      </c>
      <c r="I23" s="124">
        <f>SUM(I14:I22)</f>
        <v>-3176372.043666671</v>
      </c>
    </row>
    <row r="24" spans="2:11" ht="7.5" customHeight="1">
      <c r="B24"/>
      <c r="C24"/>
      <c r="D24"/>
      <c r="E24"/>
    </row>
    <row r="25" spans="2:11" ht="12.75" customHeight="1">
      <c r="B25" s="125"/>
      <c r="C25"/>
      <c r="D25"/>
      <c r="E25"/>
    </row>
    <row r="26" spans="2:11" ht="12.75" customHeight="1">
      <c r="E26" s="45"/>
      <c r="F26" s="30"/>
      <c r="G26" s="30"/>
      <c r="H26" s="30"/>
      <c r="I26" s="30"/>
    </row>
    <row r="27" spans="2:11" ht="12.75" customHeight="1">
      <c r="E27" s="30"/>
      <c r="H27" s="30"/>
    </row>
    <row r="28" spans="2:11" ht="12.75" customHeight="1">
      <c r="E28" s="30"/>
    </row>
  </sheetData>
  <mergeCells count="3">
    <mergeCell ref="B4:I4"/>
    <mergeCell ref="B6:E6"/>
    <mergeCell ref="B13:E13"/>
  </mergeCells>
  <pageMargins left="0.19645669291338602" right="0.19645669291338602" top="0.57086614173228289" bottom="0.56614173228346509" header="0.27559055118110198" footer="0.19645669291338602"/>
  <pageSetup paperSize="0" scale="73" fitToWidth="0" fitToHeight="0" pageOrder="overThenDown" orientation="portrait" horizontalDpi="0" verticalDpi="0" copies="0"/>
  <headerFooter alignWithMargins="0">
    <oddFooter>&amp;C&amp;6&amp;P de&amp;N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workbookViewId="0"/>
  </sheetViews>
  <sheetFormatPr defaultRowHeight="14.65" customHeight="1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7.100000000000001" customHeight="1">
      <c r="A1" s="149" t="s">
        <v>121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7.100000000000001" customHeight="1">
      <c r="A2" s="149" t="s">
        <v>122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7.100000000000001" customHeight="1">
      <c r="A3" s="149" t="s">
        <v>123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7.100000000000001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7.100000000000001" customHeight="1">
      <c r="A5" s="322" t="s">
        <v>124</v>
      </c>
      <c r="B5" s="322" t="s">
        <v>67</v>
      </c>
      <c r="C5" s="322" t="s">
        <v>125</v>
      </c>
      <c r="D5" s="322"/>
      <c r="E5" s="322" t="s">
        <v>126</v>
      </c>
      <c r="F5" s="322"/>
      <c r="G5" s="322"/>
      <c r="H5" s="322" t="s">
        <v>127</v>
      </c>
      <c r="I5" s="322"/>
      <c r="J5" s="322"/>
      <c r="K5" s="321" t="s">
        <v>128</v>
      </c>
    </row>
    <row r="6" spans="1:11" ht="17.100000000000001" customHeight="1">
      <c r="A6" s="322"/>
      <c r="B6" s="322"/>
      <c r="C6" s="150" t="s">
        <v>129</v>
      </c>
      <c r="D6" s="150" t="s">
        <v>130</v>
      </c>
      <c r="E6" s="150" t="s">
        <v>131</v>
      </c>
      <c r="F6" s="150" t="s">
        <v>129</v>
      </c>
      <c r="G6" s="150" t="s">
        <v>130</v>
      </c>
      <c r="H6" s="150" t="s">
        <v>131</v>
      </c>
      <c r="I6" s="150" t="s">
        <v>132</v>
      </c>
      <c r="J6" s="150" t="s">
        <v>129</v>
      </c>
      <c r="K6" s="321"/>
    </row>
    <row r="7" spans="1:11" ht="17.100000000000001" customHeight="1">
      <c r="A7" s="60" t="s">
        <v>26</v>
      </c>
      <c r="B7" s="151" t="s">
        <v>74</v>
      </c>
      <c r="C7" s="152">
        <v>1836327.83</v>
      </c>
      <c r="D7" s="151">
        <v>479</v>
      </c>
      <c r="E7" s="153">
        <v>474</v>
      </c>
      <c r="F7" s="154">
        <f t="shared" ref="F7:F17" si="0">C7-J7</f>
        <v>1817159.4810438415</v>
      </c>
      <c r="G7" s="153">
        <v>474</v>
      </c>
      <c r="H7" s="118">
        <v>291</v>
      </c>
      <c r="I7" s="118">
        <f t="shared" ref="I7:I17" si="1">D7-G7</f>
        <v>5</v>
      </c>
      <c r="J7" s="154">
        <f t="shared" ref="J7:J17" si="2">K7*I7</f>
        <v>19168.348956158665</v>
      </c>
      <c r="K7" s="155">
        <f t="shared" ref="K7:K17" si="3">C7/D7</f>
        <v>3833.6697912317331</v>
      </c>
    </row>
    <row r="8" spans="1:11" ht="17.100000000000001" customHeight="1">
      <c r="A8" s="60" t="s">
        <v>35</v>
      </c>
      <c r="B8" s="151" t="s">
        <v>74</v>
      </c>
      <c r="C8" s="152">
        <v>1013976.01</v>
      </c>
      <c r="D8" s="151">
        <v>457</v>
      </c>
      <c r="E8" s="153">
        <v>348</v>
      </c>
      <c r="F8" s="154">
        <f t="shared" si="0"/>
        <v>772130.52840262582</v>
      </c>
      <c r="G8" s="153">
        <v>348</v>
      </c>
      <c r="H8" s="118">
        <v>90</v>
      </c>
      <c r="I8" s="118">
        <f t="shared" si="1"/>
        <v>109</v>
      </c>
      <c r="J8" s="154">
        <f t="shared" si="2"/>
        <v>241845.48159737419</v>
      </c>
      <c r="K8" s="155">
        <f t="shared" si="3"/>
        <v>2218.7658862144422</v>
      </c>
    </row>
    <row r="9" spans="1:11" ht="17.100000000000001" customHeight="1">
      <c r="A9" s="60" t="s">
        <v>27</v>
      </c>
      <c r="B9" s="151" t="s">
        <v>74</v>
      </c>
      <c r="C9" s="152">
        <v>1146222.31</v>
      </c>
      <c r="D9" s="151">
        <v>252</v>
      </c>
      <c r="E9" s="153">
        <v>231</v>
      </c>
      <c r="F9" s="154">
        <f t="shared" si="0"/>
        <v>1050703.7841666667</v>
      </c>
      <c r="G9" s="153">
        <v>231</v>
      </c>
      <c r="H9" s="118">
        <v>42</v>
      </c>
      <c r="I9" s="118">
        <f t="shared" si="1"/>
        <v>21</v>
      </c>
      <c r="J9" s="154">
        <f t="shared" si="2"/>
        <v>95518.525833333333</v>
      </c>
      <c r="K9" s="155">
        <f t="shared" si="3"/>
        <v>4548.5012301587303</v>
      </c>
    </row>
    <row r="10" spans="1:11" ht="17.100000000000001" customHeight="1">
      <c r="A10" s="60" t="s">
        <v>28</v>
      </c>
      <c r="B10" s="151" t="s">
        <v>74</v>
      </c>
      <c r="C10" s="152">
        <v>1576029.19</v>
      </c>
      <c r="D10" s="151">
        <v>277</v>
      </c>
      <c r="E10" s="153">
        <v>237</v>
      </c>
      <c r="F10" s="154">
        <f t="shared" si="0"/>
        <v>1348443.747400722</v>
      </c>
      <c r="G10" s="153">
        <v>237</v>
      </c>
      <c r="H10" s="118">
        <v>63</v>
      </c>
      <c r="I10" s="118">
        <f t="shared" si="1"/>
        <v>40</v>
      </c>
      <c r="J10" s="154">
        <f t="shared" si="2"/>
        <v>227585.44259927794</v>
      </c>
      <c r="K10" s="155">
        <f t="shared" si="3"/>
        <v>5689.6360649819489</v>
      </c>
    </row>
    <row r="11" spans="1:11" ht="17.100000000000001" customHeight="1">
      <c r="A11" s="60" t="s">
        <v>36</v>
      </c>
      <c r="B11" s="151" t="s">
        <v>74</v>
      </c>
      <c r="C11" s="152">
        <v>1140901.17</v>
      </c>
      <c r="D11" s="151">
        <v>196</v>
      </c>
      <c r="E11" s="156">
        <v>129</v>
      </c>
      <c r="F11" s="154">
        <f t="shared" si="0"/>
        <v>750899.23943877546</v>
      </c>
      <c r="G11" s="156">
        <v>129</v>
      </c>
      <c r="H11" s="118">
        <v>135</v>
      </c>
      <c r="I11" s="118">
        <f t="shared" si="1"/>
        <v>67</v>
      </c>
      <c r="J11" s="154">
        <f t="shared" si="2"/>
        <v>390001.93056122446</v>
      </c>
      <c r="K11" s="155">
        <f t="shared" si="3"/>
        <v>5820.9243367346935</v>
      </c>
    </row>
    <row r="12" spans="1:11" ht="17.100000000000001" customHeight="1">
      <c r="A12" s="60" t="s">
        <v>29</v>
      </c>
      <c r="B12" s="151" t="s">
        <v>74</v>
      </c>
      <c r="C12" s="152">
        <v>1108025.25</v>
      </c>
      <c r="D12" s="151">
        <v>283</v>
      </c>
      <c r="E12" s="153">
        <v>261</v>
      </c>
      <c r="F12" s="154">
        <f t="shared" si="0"/>
        <v>1021889.011484099</v>
      </c>
      <c r="G12" s="156">
        <v>261</v>
      </c>
      <c r="H12" s="118">
        <v>150</v>
      </c>
      <c r="I12" s="118">
        <f t="shared" si="1"/>
        <v>22</v>
      </c>
      <c r="J12" s="154">
        <f t="shared" si="2"/>
        <v>86136.238515901059</v>
      </c>
      <c r="K12" s="155">
        <f t="shared" si="3"/>
        <v>3915.2835689045937</v>
      </c>
    </row>
    <row r="13" spans="1:11" ht="17.100000000000001" customHeight="1">
      <c r="A13" s="60" t="s">
        <v>37</v>
      </c>
      <c r="B13" s="151" t="s">
        <v>74</v>
      </c>
      <c r="C13" s="152">
        <v>892830.64</v>
      </c>
      <c r="D13" s="151">
        <v>164</v>
      </c>
      <c r="E13" s="156">
        <v>174</v>
      </c>
      <c r="F13" s="154">
        <f t="shared" si="0"/>
        <v>892830.64</v>
      </c>
      <c r="G13" s="156">
        <v>164</v>
      </c>
      <c r="H13" s="118">
        <v>204</v>
      </c>
      <c r="I13" s="118">
        <f t="shared" si="1"/>
        <v>0</v>
      </c>
      <c r="J13" s="154">
        <f t="shared" si="2"/>
        <v>0</v>
      </c>
      <c r="K13" s="155">
        <f t="shared" si="3"/>
        <v>5444.0892682926833</v>
      </c>
    </row>
    <row r="14" spans="1:11" ht="17.100000000000001" customHeight="1">
      <c r="A14" s="60" t="s">
        <v>38</v>
      </c>
      <c r="B14" s="118" t="s">
        <v>74</v>
      </c>
      <c r="C14" s="157">
        <v>406463.04</v>
      </c>
      <c r="D14" s="118">
        <v>169</v>
      </c>
      <c r="E14" s="156">
        <v>144</v>
      </c>
      <c r="F14" s="154">
        <f t="shared" si="0"/>
        <v>346335.37136094674</v>
      </c>
      <c r="G14" s="156">
        <v>144</v>
      </c>
      <c r="H14" s="118">
        <v>300</v>
      </c>
      <c r="I14" s="118">
        <f t="shared" si="1"/>
        <v>25</v>
      </c>
      <c r="J14" s="154">
        <f t="shared" si="2"/>
        <v>60127.668639053249</v>
      </c>
      <c r="K14" s="155">
        <f t="shared" si="3"/>
        <v>2405.1067455621301</v>
      </c>
    </row>
    <row r="15" spans="1:11" ht="17.100000000000001" customHeight="1">
      <c r="A15" s="60" t="s">
        <v>39</v>
      </c>
      <c r="B15" s="153" t="s">
        <v>82</v>
      </c>
      <c r="C15" s="154">
        <v>2350987.77</v>
      </c>
      <c r="D15" s="153">
        <v>411</v>
      </c>
      <c r="E15" s="156">
        <v>363</v>
      </c>
      <c r="F15" s="154">
        <f t="shared" si="0"/>
        <v>2076419.8552554743</v>
      </c>
      <c r="G15" s="156">
        <v>363</v>
      </c>
      <c r="H15" s="118">
        <v>84</v>
      </c>
      <c r="I15" s="118">
        <f t="shared" si="1"/>
        <v>48</v>
      </c>
      <c r="J15" s="158">
        <f t="shared" si="2"/>
        <v>274567.91474452557</v>
      </c>
      <c r="K15" s="155">
        <f t="shared" si="3"/>
        <v>5720.1648905109487</v>
      </c>
    </row>
    <row r="16" spans="1:11" ht="17.100000000000001" customHeight="1">
      <c r="A16" s="60" t="s">
        <v>40</v>
      </c>
      <c r="B16" s="153" t="s">
        <v>82</v>
      </c>
      <c r="C16" s="154">
        <v>548365.69999999995</v>
      </c>
      <c r="D16" s="153">
        <v>151</v>
      </c>
      <c r="E16" s="156">
        <v>183</v>
      </c>
      <c r="F16" s="154">
        <f t="shared" si="0"/>
        <v>548365.69999999995</v>
      </c>
      <c r="G16" s="156">
        <v>151</v>
      </c>
      <c r="H16" s="118">
        <v>300</v>
      </c>
      <c r="I16" s="118">
        <f t="shared" si="1"/>
        <v>0</v>
      </c>
      <c r="J16" s="158">
        <f t="shared" si="2"/>
        <v>0</v>
      </c>
      <c r="K16" s="155">
        <f t="shared" si="3"/>
        <v>3631.5609271523176</v>
      </c>
    </row>
    <row r="17" spans="1:11" ht="17.100000000000001" customHeight="1">
      <c r="A17" s="60" t="s">
        <v>41</v>
      </c>
      <c r="B17" s="153" t="s">
        <v>82</v>
      </c>
      <c r="C17" s="154">
        <v>1026175.23</v>
      </c>
      <c r="D17" s="153">
        <v>238</v>
      </c>
      <c r="E17" s="156">
        <v>207</v>
      </c>
      <c r="F17" s="154">
        <f t="shared" si="0"/>
        <v>892513.75046218489</v>
      </c>
      <c r="G17" s="156">
        <v>207</v>
      </c>
      <c r="H17" s="118">
        <v>42</v>
      </c>
      <c r="I17" s="118">
        <f t="shared" si="1"/>
        <v>31</v>
      </c>
      <c r="J17" s="158">
        <f t="shared" si="2"/>
        <v>133661.47953781512</v>
      </c>
      <c r="K17" s="155">
        <f t="shared" si="3"/>
        <v>4311.6606302521004</v>
      </c>
    </row>
    <row r="19" spans="1:11" ht="14.65" customHeight="1">
      <c r="I19" s="32"/>
    </row>
    <row r="21" spans="1:11" ht="17.100000000000001" customHeight="1">
      <c r="B21" s="159"/>
    </row>
    <row r="22" spans="1:11" ht="14.65" customHeight="1">
      <c r="B22" s="160"/>
    </row>
  </sheetData>
  <mergeCells count="6">
    <mergeCell ref="K5:K6"/>
    <mergeCell ref="A5:A6"/>
    <mergeCell ref="B5:B6"/>
    <mergeCell ref="C5:D5"/>
    <mergeCell ref="E5:G5"/>
    <mergeCell ref="H5:J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4944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19</vt:i4>
      </vt:variant>
    </vt:vector>
  </HeadingPairs>
  <TitlesOfParts>
    <vt:vector size="30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Planilha1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Cirurgias_de_Neuro!Excel_BuiltIn_Print_Area</vt:lpstr>
      <vt:lpstr>Deliberação!Excel_BuiltIn_Print_Area</vt:lpstr>
      <vt:lpstr>Deliberação_PPI!Excel_BuiltIn_Print_Area</vt:lpstr>
      <vt:lpstr>Produção_tabwin!Excel_BuiltIn_Print_Area</vt:lpstr>
      <vt:lpstr>Total!Excel_BuiltIn_Print_Area</vt:lpstr>
      <vt:lpstr>Valores_excedente!Excel_BuiltIn_Print_Area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Regina Delziovo</dc:creator>
  <cp:lastModifiedBy>Norivaldo de Freitas Sobrinho</cp:lastModifiedBy>
  <cp:revision>124</cp:revision>
  <cp:lastPrinted>2023-06-20T11:55:54Z</cp:lastPrinted>
  <dcterms:created xsi:type="dcterms:W3CDTF">2022-06-21T15:30:27Z</dcterms:created>
  <dcterms:modified xsi:type="dcterms:W3CDTF">2024-05-03T17:29:00Z</dcterms:modified>
</cp:coreProperties>
</file>