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rinhonf.SAUDE\Documents\Camâra  Técnica  23 10\"/>
    </mc:Choice>
  </mc:AlternateContent>
  <xr:revisionPtr revIDLastSave="0" documentId="13_ncr:1_{2DAA25FC-B66A-46A2-9042-49B57A91D1E5}" xr6:coauthVersionLast="47" xr6:coauthVersionMax="47" xr10:uidLastSave="{00000000-0000-0000-0000-000000000000}"/>
  <bookViews>
    <workbookView xWindow="-120" yWindow="-120" windowWidth="29040" windowHeight="15720" tabRatio="500" firstSheet="2" activeTab="4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r:id="rId5"/>
    <sheet name="TABNET" sheetId="6" state="hidden" r:id="rId6"/>
    <sheet name="Valores_excedente" sheetId="7" state="hidden" r:id="rId7"/>
    <sheet name="Deliberação" sheetId="8" r:id="rId8"/>
    <sheet name="Produção por Procedimento" sheetId="11" r:id="rId9"/>
    <sheet name="Carater de Atendimento" sheetId="12" r:id="rId10"/>
    <sheet name="Deliberação_PPI" sheetId="9" state="hidden" r:id="rId11"/>
    <sheet name="PHC" sheetId="10" state="hidden" r:id="rId12"/>
  </sheets>
  <definedNames>
    <definedName name="_xlnm.Print_Area" localSheetId="2">Cirurgias_de_Neuro!$A$1:$N$42</definedName>
    <definedName name="_xlnm.Print_Area" localSheetId="7">Deliberação!$B$1:$I$38</definedName>
    <definedName name="_xlnm.Print_Area" localSheetId="10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7">Deliberação!$A$1:$I$36</definedName>
    <definedName name="Excel_BuiltIn_Print_Titles" localSheetId="2">Cirurgias_de_Neuro!$1:$8</definedName>
    <definedName name="Excel_BuiltIn_Print_Titles" localSheetId="7">Deliberação!$1:$7</definedName>
    <definedName name="Excel_BuiltIn_Print_Titles" localSheetId="10">Deliberação_PPI!$1:$4</definedName>
    <definedName name="Excel_BuiltIn_Print_Titles" localSheetId="1">Produção_tabwin!$A$1:$AMN$4</definedName>
    <definedName name="Excel_BuiltIn_Print_Titles" localSheetId="0">Teto!$1:$5</definedName>
    <definedName name="Excel_BuiltIn_Print_Titles" localSheetId="4">Total!$1:$7</definedName>
    <definedName name="Excel_BuiltIn_Print_Titles" localSheetId="6">Valores_excedente!$1:$4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5" l="1"/>
  <c r="G34" i="5"/>
  <c r="F24" i="12"/>
  <c r="F9" i="12"/>
  <c r="F10" i="12"/>
  <c r="F11" i="12"/>
  <c r="F12" i="12"/>
  <c r="F13" i="12"/>
  <c r="F14" i="12"/>
  <c r="F15" i="12"/>
  <c r="F16" i="12"/>
  <c r="H16" i="12" s="1"/>
  <c r="F17" i="12"/>
  <c r="F18" i="12"/>
  <c r="F19" i="12"/>
  <c r="F20" i="12"/>
  <c r="F21" i="12"/>
  <c r="F22" i="12"/>
  <c r="F23" i="12"/>
  <c r="F8" i="12"/>
  <c r="E24" i="12"/>
  <c r="D24" i="1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52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31" i="2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8" i="11"/>
  <c r="I109" i="2"/>
  <c r="B46" i="11"/>
  <c r="B49" i="11" s="1"/>
  <c r="C46" i="11"/>
  <c r="C49" i="11" s="1"/>
  <c r="D46" i="11"/>
  <c r="E46" i="11"/>
  <c r="F46" i="11"/>
  <c r="G46" i="11"/>
  <c r="G49" i="11" s="1"/>
  <c r="H46" i="11"/>
  <c r="I46" i="11"/>
  <c r="J46" i="11"/>
  <c r="J49" i="11" s="1"/>
  <c r="K46" i="11"/>
  <c r="K49" i="11" s="1"/>
  <c r="L46" i="11"/>
  <c r="M46" i="11"/>
  <c r="N46" i="11"/>
  <c r="N49" i="11" s="1"/>
  <c r="O46" i="11"/>
  <c r="O49" i="11" s="1"/>
  <c r="P46" i="11"/>
  <c r="Q46" i="11"/>
  <c r="Q49" i="11" s="1"/>
  <c r="R46" i="11"/>
  <c r="R49" i="11" s="1"/>
  <c r="M109" i="2"/>
  <c r="D49" i="11"/>
  <c r="H49" i="11"/>
  <c r="I49" i="11"/>
  <c r="L49" i="11"/>
  <c r="P49" i="11"/>
  <c r="K26" i="4"/>
  <c r="K24" i="4"/>
  <c r="K22" i="4"/>
  <c r="K20" i="4"/>
  <c r="G89" i="2"/>
  <c r="F89" i="2"/>
  <c r="H11" i="12"/>
  <c r="H14" i="12"/>
  <c r="H19" i="12"/>
  <c r="H22" i="12"/>
  <c r="H8" i="12"/>
  <c r="H9" i="12"/>
  <c r="H10" i="12"/>
  <c r="E49" i="11"/>
  <c r="M49" i="11"/>
  <c r="D89" i="2"/>
  <c r="C89" i="2"/>
  <c r="I89" i="2" s="1"/>
  <c r="M89" i="2" s="1"/>
  <c r="G68" i="2"/>
  <c r="F68" i="2"/>
  <c r="D68" i="2"/>
  <c r="C68" i="2"/>
  <c r="D48" i="2"/>
  <c r="C48" i="2"/>
  <c r="G48" i="2"/>
  <c r="F48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73" i="2"/>
  <c r="I74" i="2"/>
  <c r="I75" i="2"/>
  <c r="M75" i="2" s="1"/>
  <c r="I76" i="2"/>
  <c r="I77" i="2"/>
  <c r="M77" i="2" s="1"/>
  <c r="I78" i="2"/>
  <c r="M78" i="2" s="1"/>
  <c r="I79" i="2"/>
  <c r="I80" i="2"/>
  <c r="M80" i="2" s="1"/>
  <c r="I81" i="2"/>
  <c r="I82" i="2"/>
  <c r="M82" i="2" s="1"/>
  <c r="I83" i="2"/>
  <c r="I84" i="2"/>
  <c r="I85" i="2"/>
  <c r="M85" i="2" s="1"/>
  <c r="I86" i="2"/>
  <c r="I87" i="2"/>
  <c r="I88" i="2"/>
  <c r="I73" i="2"/>
  <c r="F28" i="2"/>
  <c r="C28" i="2"/>
  <c r="G28" i="2"/>
  <c r="G109" i="2" s="1"/>
  <c r="D28" i="2"/>
  <c r="H12" i="12"/>
  <c r="F49" i="11"/>
  <c r="R48" i="11"/>
  <c r="G93" i="2"/>
  <c r="G95" i="2"/>
  <c r="P17" i="3" s="1"/>
  <c r="I18" i="5" s="1"/>
  <c r="G96" i="2"/>
  <c r="I30" i="5" s="1"/>
  <c r="G97" i="2"/>
  <c r="P19" i="3" s="1"/>
  <c r="I19" i="5" s="1"/>
  <c r="G98" i="2"/>
  <c r="G99" i="2"/>
  <c r="G100" i="2"/>
  <c r="G101" i="2"/>
  <c r="G102" i="2"/>
  <c r="P14" i="3" s="1"/>
  <c r="I15" i="5" s="1"/>
  <c r="G103" i="2"/>
  <c r="P26" i="3" s="1"/>
  <c r="G104" i="2"/>
  <c r="P21" i="3" s="1"/>
  <c r="G105" i="2"/>
  <c r="P11" i="3" s="1"/>
  <c r="G106" i="2"/>
  <c r="G107" i="2"/>
  <c r="G108" i="2"/>
  <c r="I28" i="5" s="1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93" i="2"/>
  <c r="D94" i="2"/>
  <c r="K16" i="3" s="1"/>
  <c r="D95" i="2"/>
  <c r="K17" i="3" s="1"/>
  <c r="D96" i="2"/>
  <c r="D97" i="2"/>
  <c r="K19" i="3" s="1"/>
  <c r="D98" i="2"/>
  <c r="K15" i="3" s="1"/>
  <c r="D99" i="2"/>
  <c r="K12" i="3" s="1"/>
  <c r="D100" i="2"/>
  <c r="K24" i="3" s="1"/>
  <c r="D101" i="2"/>
  <c r="K25" i="3" s="1"/>
  <c r="D102" i="2"/>
  <c r="D103" i="2"/>
  <c r="K26" i="3" s="1"/>
  <c r="D104" i="2"/>
  <c r="D105" i="2"/>
  <c r="K11" i="3" s="1"/>
  <c r="D106" i="2"/>
  <c r="K20" i="3" s="1"/>
  <c r="D107" i="2"/>
  <c r="K18" i="3" s="1"/>
  <c r="D108" i="2"/>
  <c r="D93" i="2"/>
  <c r="K13" i="3" s="1"/>
  <c r="C94" i="2"/>
  <c r="I94" i="2" s="1"/>
  <c r="C95" i="2"/>
  <c r="C96" i="2"/>
  <c r="I96" i="2" s="1"/>
  <c r="C97" i="2"/>
  <c r="C98" i="2"/>
  <c r="C99" i="2"/>
  <c r="I99" i="2" s="1"/>
  <c r="C100" i="2"/>
  <c r="I100" i="2" s="1"/>
  <c r="C101" i="2"/>
  <c r="C102" i="2"/>
  <c r="I102" i="2" s="1"/>
  <c r="C103" i="2"/>
  <c r="I103" i="2" s="1"/>
  <c r="C104" i="2"/>
  <c r="I104" i="2" s="1"/>
  <c r="C105" i="2"/>
  <c r="C106" i="2"/>
  <c r="C107" i="2"/>
  <c r="C108" i="2"/>
  <c r="I108" i="2" s="1"/>
  <c r="C93" i="2"/>
  <c r="I93" i="2" s="1"/>
  <c r="M14" i="4"/>
  <c r="M17" i="4"/>
  <c r="M16" i="4"/>
  <c r="M15" i="4"/>
  <c r="M13" i="4"/>
  <c r="M12" i="4"/>
  <c r="M11" i="4"/>
  <c r="H13" i="12"/>
  <c r="H15" i="12"/>
  <c r="H17" i="12"/>
  <c r="H18" i="12"/>
  <c r="H20" i="12"/>
  <c r="H21" i="12"/>
  <c r="H23" i="12"/>
  <c r="G24" i="12"/>
  <c r="G94" i="2"/>
  <c r="P16" i="3" s="1"/>
  <c r="I17" i="5" s="1"/>
  <c r="K17" i="10"/>
  <c r="J17" i="10" s="1"/>
  <c r="F17" i="10" s="1"/>
  <c r="I17" i="10"/>
  <c r="K16" i="10"/>
  <c r="J16" i="10"/>
  <c r="I16" i="10"/>
  <c r="F16" i="10"/>
  <c r="K15" i="10"/>
  <c r="J15" i="10" s="1"/>
  <c r="F15" i="10" s="1"/>
  <c r="I15" i="10"/>
  <c r="K14" i="10"/>
  <c r="J14" i="10"/>
  <c r="I14" i="10"/>
  <c r="F14" i="10"/>
  <c r="K13" i="10"/>
  <c r="J13" i="10" s="1"/>
  <c r="F13" i="10" s="1"/>
  <c r="I13" i="10"/>
  <c r="K12" i="10"/>
  <c r="J12" i="10"/>
  <c r="I12" i="10"/>
  <c r="F12" i="10"/>
  <c r="K11" i="10"/>
  <c r="J11" i="10" s="1"/>
  <c r="F11" i="10" s="1"/>
  <c r="I11" i="10"/>
  <c r="K10" i="10"/>
  <c r="J10" i="10"/>
  <c r="I10" i="10"/>
  <c r="F10" i="10"/>
  <c r="K9" i="10"/>
  <c r="J9" i="10" s="1"/>
  <c r="F9" i="10" s="1"/>
  <c r="I9" i="10"/>
  <c r="K8" i="10"/>
  <c r="J8" i="10"/>
  <c r="I8" i="10"/>
  <c r="F8" i="10"/>
  <c r="K7" i="10"/>
  <c r="J7" i="10" s="1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23" i="9" s="1"/>
  <c r="G14" i="9"/>
  <c r="E11" i="9"/>
  <c r="H10" i="9"/>
  <c r="G10" i="9"/>
  <c r="H9" i="9"/>
  <c r="G9" i="9"/>
  <c r="G8" i="9"/>
  <c r="H8" i="9" s="1"/>
  <c r="G7" i="9"/>
  <c r="G11" i="9" s="1"/>
  <c r="H33" i="8"/>
  <c r="F33" i="8"/>
  <c r="F21" i="8"/>
  <c r="G15" i="8"/>
  <c r="I18" i="7"/>
  <c r="D30" i="5"/>
  <c r="E25" i="7" s="1"/>
  <c r="D19" i="5"/>
  <c r="D11" i="5"/>
  <c r="F18" i="4"/>
  <c r="E18" i="4"/>
  <c r="D18" i="4"/>
  <c r="I17" i="4"/>
  <c r="I16" i="4"/>
  <c r="H16" i="4"/>
  <c r="I15" i="4"/>
  <c r="I14" i="4"/>
  <c r="H14" i="4"/>
  <c r="I13" i="4"/>
  <c r="I12" i="4"/>
  <c r="I11" i="4"/>
  <c r="M27" i="3"/>
  <c r="E27" i="3"/>
  <c r="D27" i="3"/>
  <c r="I25" i="3"/>
  <c r="F24" i="3"/>
  <c r="I23" i="3"/>
  <c r="F21" i="3"/>
  <c r="I20" i="3"/>
  <c r="F16" i="3"/>
  <c r="F15" i="3"/>
  <c r="F14" i="3"/>
  <c r="P13" i="3"/>
  <c r="I14" i="5" s="1"/>
  <c r="F13" i="3"/>
  <c r="F12" i="3"/>
  <c r="F11" i="3"/>
  <c r="L109" i="2"/>
  <c r="P18" i="3"/>
  <c r="I12" i="5" s="1"/>
  <c r="I32" i="5"/>
  <c r="P24" i="3"/>
  <c r="P12" i="3"/>
  <c r="I13" i="5" s="1"/>
  <c r="L89" i="2"/>
  <c r="F55" i="1"/>
  <c r="E55" i="1"/>
  <c r="D50" i="1"/>
  <c r="F50" i="1" s="1"/>
  <c r="D48" i="1"/>
  <c r="F48" i="1" s="1"/>
  <c r="D47" i="1"/>
  <c r="F47" i="1" s="1"/>
  <c r="E46" i="1"/>
  <c r="D45" i="1"/>
  <c r="D44" i="1"/>
  <c r="F44" i="1" s="1"/>
  <c r="F38" i="1"/>
  <c r="E38" i="1"/>
  <c r="D38" i="1"/>
  <c r="G37" i="1"/>
  <c r="H17" i="4" s="1"/>
  <c r="G36" i="1"/>
  <c r="G35" i="1"/>
  <c r="H15" i="4" s="1"/>
  <c r="K15" i="4" s="1"/>
  <c r="G34" i="1"/>
  <c r="E49" i="1" s="1"/>
  <c r="G33" i="1"/>
  <c r="E47" i="1" s="1"/>
  <c r="G32" i="1"/>
  <c r="H12" i="4" s="1"/>
  <c r="G31" i="1"/>
  <c r="E43" i="1" s="1"/>
  <c r="F26" i="1"/>
  <c r="E26" i="1"/>
  <c r="D26" i="1"/>
  <c r="G25" i="1"/>
  <c r="G24" i="1"/>
  <c r="D32" i="5" s="1"/>
  <c r="G23" i="1"/>
  <c r="I26" i="3" s="1"/>
  <c r="G22" i="1"/>
  <c r="I24" i="3" s="1"/>
  <c r="G21" i="1"/>
  <c r="G20" i="1"/>
  <c r="D12" i="5" s="1"/>
  <c r="G19" i="1"/>
  <c r="D28" i="5" s="1"/>
  <c r="G18" i="1"/>
  <c r="I19" i="3" s="1"/>
  <c r="G17" i="1"/>
  <c r="D51" i="1" s="1"/>
  <c r="F51" i="1" s="1"/>
  <c r="G16" i="1"/>
  <c r="D27" i="5" s="1"/>
  <c r="G15" i="1"/>
  <c r="I16" i="3" s="1"/>
  <c r="G14" i="1"/>
  <c r="D16" i="5" s="1"/>
  <c r="G13" i="1"/>
  <c r="I14" i="3" s="1"/>
  <c r="G12" i="1"/>
  <c r="I13" i="3" s="1"/>
  <c r="G11" i="1"/>
  <c r="D13" i="5" s="1"/>
  <c r="G10" i="1"/>
  <c r="I21" i="3" s="1"/>
  <c r="G9" i="1"/>
  <c r="G26" i="1" s="1"/>
  <c r="J89" i="2" l="1"/>
  <c r="C109" i="2"/>
  <c r="F109" i="2"/>
  <c r="I97" i="2"/>
  <c r="J104" i="2"/>
  <c r="J96" i="2"/>
  <c r="I105" i="2"/>
  <c r="M105" i="2" s="1"/>
  <c r="E31" i="5"/>
  <c r="G27" i="7" s="1"/>
  <c r="K14" i="4"/>
  <c r="K17" i="4"/>
  <c r="K21" i="3"/>
  <c r="J102" i="2"/>
  <c r="K23" i="3"/>
  <c r="N23" i="3" s="1"/>
  <c r="K14" i="3"/>
  <c r="N14" i="3" s="1"/>
  <c r="I98" i="2"/>
  <c r="M98" i="2" s="1"/>
  <c r="I106" i="2"/>
  <c r="M106" i="2" s="1"/>
  <c r="J105" i="2"/>
  <c r="J97" i="2"/>
  <c r="I107" i="2"/>
  <c r="M107" i="2" s="1"/>
  <c r="J108" i="2"/>
  <c r="J103" i="2"/>
  <c r="J95" i="2"/>
  <c r="I95" i="2"/>
  <c r="M95" i="2" s="1"/>
  <c r="J93" i="2"/>
  <c r="J101" i="2"/>
  <c r="I101" i="2"/>
  <c r="M101" i="2" s="1"/>
  <c r="J100" i="2"/>
  <c r="J99" i="2"/>
  <c r="J98" i="2"/>
  <c r="K22" i="3"/>
  <c r="E28" i="5" s="1"/>
  <c r="G23" i="7" s="1"/>
  <c r="N16" i="3"/>
  <c r="J94" i="2"/>
  <c r="J106" i="2"/>
  <c r="J107" i="2"/>
  <c r="N24" i="3"/>
  <c r="H24" i="12"/>
  <c r="M18" i="4"/>
  <c r="N20" i="3"/>
  <c r="N35" i="3" s="1"/>
  <c r="N19" i="3"/>
  <c r="N13" i="3"/>
  <c r="N21" i="3"/>
  <c r="N25" i="3"/>
  <c r="N26" i="3"/>
  <c r="F27" i="3"/>
  <c r="K16" i="4"/>
  <c r="K12" i="4"/>
  <c r="I18" i="4"/>
  <c r="M93" i="2"/>
  <c r="M97" i="2"/>
  <c r="M94" i="2"/>
  <c r="M96" i="2"/>
  <c r="I33" i="5"/>
  <c r="M103" i="2"/>
  <c r="M100" i="2"/>
  <c r="M102" i="2"/>
  <c r="I29" i="5"/>
  <c r="M104" i="2"/>
  <c r="M99" i="2"/>
  <c r="P22" i="3"/>
  <c r="D109" i="2"/>
  <c r="R11" i="3"/>
  <c r="R19" i="3"/>
  <c r="T19" i="3" s="1"/>
  <c r="M108" i="2"/>
  <c r="E10" i="7"/>
  <c r="E23" i="7"/>
  <c r="R12" i="3"/>
  <c r="E13" i="5"/>
  <c r="G10" i="7" s="1"/>
  <c r="R21" i="3"/>
  <c r="T21" i="3" s="1"/>
  <c r="E29" i="5"/>
  <c r="G24" i="7" s="1"/>
  <c r="E27" i="5"/>
  <c r="G27" i="5" s="1"/>
  <c r="R17" i="3"/>
  <c r="E18" i="5"/>
  <c r="G15" i="7" s="1"/>
  <c r="E9" i="7"/>
  <c r="E17" i="5"/>
  <c r="G14" i="7" s="1"/>
  <c r="R16" i="3"/>
  <c r="T16" i="3" s="1"/>
  <c r="E32" i="5"/>
  <c r="G28" i="7" s="1"/>
  <c r="E13" i="7"/>
  <c r="R26" i="3"/>
  <c r="T26" i="3" s="1"/>
  <c r="E33" i="5"/>
  <c r="G29" i="7" s="1"/>
  <c r="E16" i="5"/>
  <c r="G13" i="7" s="1"/>
  <c r="E11" i="5"/>
  <c r="E12" i="5"/>
  <c r="G9" i="7" s="1"/>
  <c r="R18" i="3"/>
  <c r="E22" i="7"/>
  <c r="E28" i="7"/>
  <c r="E45" i="1"/>
  <c r="E56" i="1" s="1"/>
  <c r="D15" i="5"/>
  <c r="G38" i="1"/>
  <c r="D52" i="1"/>
  <c r="F52" i="1" s="1"/>
  <c r="I12" i="3"/>
  <c r="N12" i="3" s="1"/>
  <c r="P15" i="3"/>
  <c r="I16" i="5" s="1"/>
  <c r="I18" i="3"/>
  <c r="N18" i="3" s="1"/>
  <c r="H11" i="4"/>
  <c r="H13" i="4"/>
  <c r="K13" i="4" s="1"/>
  <c r="E19" i="5"/>
  <c r="G26" i="7" s="1"/>
  <c r="I27" i="5"/>
  <c r="I31" i="5"/>
  <c r="P20" i="3"/>
  <c r="R20" i="3" s="1"/>
  <c r="T20" i="3" s="1"/>
  <c r="P25" i="3"/>
  <c r="R25" i="3" s="1"/>
  <c r="T25" i="3" s="1"/>
  <c r="D43" i="1"/>
  <c r="D46" i="1"/>
  <c r="F46" i="1" s="1"/>
  <c r="D49" i="1"/>
  <c r="F49" i="1" s="1"/>
  <c r="I11" i="3"/>
  <c r="N11" i="3" s="1"/>
  <c r="I22" i="3"/>
  <c r="D14" i="5"/>
  <c r="D18" i="5"/>
  <c r="D29" i="5"/>
  <c r="D33" i="5"/>
  <c r="E8" i="7"/>
  <c r="E26" i="7"/>
  <c r="D53" i="1"/>
  <c r="F53" i="1" s="1"/>
  <c r="I17" i="3"/>
  <c r="N17" i="3" s="1"/>
  <c r="P23" i="3"/>
  <c r="R24" i="3"/>
  <c r="T24" i="3" s="1"/>
  <c r="I11" i="5"/>
  <c r="D17" i="5"/>
  <c r="H7" i="9"/>
  <c r="H11" i="9" s="1"/>
  <c r="D54" i="1"/>
  <c r="F54" i="1" s="1"/>
  <c r="I15" i="3"/>
  <c r="N15" i="3" s="1"/>
  <c r="D20" i="5"/>
  <c r="D31" i="5"/>
  <c r="N29" i="3" l="1"/>
  <c r="N31" i="3"/>
  <c r="K28" i="4"/>
  <c r="K31" i="5"/>
  <c r="M31" i="5" s="1"/>
  <c r="N22" i="3"/>
  <c r="N33" i="3" s="1"/>
  <c r="R22" i="3"/>
  <c r="T22" i="3" s="1"/>
  <c r="E15" i="5"/>
  <c r="G12" i="7" s="1"/>
  <c r="K27" i="3"/>
  <c r="R14" i="3"/>
  <c r="T14" i="3" s="1"/>
  <c r="J109" i="2"/>
  <c r="K13" i="5"/>
  <c r="M13" i="5" s="1"/>
  <c r="K28" i="5"/>
  <c r="M28" i="5" s="1"/>
  <c r="I26" i="7"/>
  <c r="P27" i="3"/>
  <c r="K18" i="5"/>
  <c r="M18" i="5" s="1"/>
  <c r="K12" i="5"/>
  <c r="M12" i="5" s="1"/>
  <c r="K33" i="5"/>
  <c r="M33" i="5" s="1"/>
  <c r="K16" i="5"/>
  <c r="M16" i="5" s="1"/>
  <c r="K29" i="5"/>
  <c r="M29" i="5" s="1"/>
  <c r="G19" i="5"/>
  <c r="E13" i="8" s="1"/>
  <c r="G13" i="8" s="1"/>
  <c r="K17" i="5"/>
  <c r="M17" i="5" s="1"/>
  <c r="I23" i="7"/>
  <c r="I10" i="7"/>
  <c r="G8" i="7"/>
  <c r="I8" i="7" s="1"/>
  <c r="G33" i="5"/>
  <c r="E32" i="8" s="1"/>
  <c r="G32" i="8" s="1"/>
  <c r="I32" i="8" s="1"/>
  <c r="E29" i="7"/>
  <c r="I29" i="7" s="1"/>
  <c r="R23" i="3"/>
  <c r="T23" i="3" s="1"/>
  <c r="E30" i="5"/>
  <c r="F45" i="1"/>
  <c r="K32" i="5"/>
  <c r="M32" i="5" s="1"/>
  <c r="I13" i="7"/>
  <c r="K19" i="5"/>
  <c r="M19" i="5" s="1"/>
  <c r="G22" i="7"/>
  <c r="I22" i="7" s="1"/>
  <c r="G28" i="5"/>
  <c r="E27" i="8" s="1"/>
  <c r="G27" i="8" s="1"/>
  <c r="I27" i="8" s="1"/>
  <c r="E24" i="7"/>
  <c r="I24" i="7" s="1"/>
  <c r="G29" i="5"/>
  <c r="T18" i="3"/>
  <c r="E12" i="7"/>
  <c r="G15" i="5"/>
  <c r="R15" i="3"/>
  <c r="T15" i="3" s="1"/>
  <c r="G16" i="5"/>
  <c r="E16" i="8" s="1"/>
  <c r="G16" i="8" s="1"/>
  <c r="E27" i="7"/>
  <c r="I27" i="7" s="1"/>
  <c r="G31" i="5"/>
  <c r="K11" i="5"/>
  <c r="I20" i="5"/>
  <c r="K11" i="4"/>
  <c r="H18" i="4"/>
  <c r="T17" i="3"/>
  <c r="I28" i="7"/>
  <c r="E15" i="7"/>
  <c r="I15" i="7" s="1"/>
  <c r="G18" i="5"/>
  <c r="I34" i="5"/>
  <c r="K27" i="5"/>
  <c r="R13" i="3"/>
  <c r="E14" i="5"/>
  <c r="G32" i="5"/>
  <c r="G12" i="5"/>
  <c r="G13" i="5"/>
  <c r="F43" i="1"/>
  <c r="F56" i="1" s="1"/>
  <c r="D56" i="1"/>
  <c r="E11" i="7"/>
  <c r="E16" i="7" s="1"/>
  <c r="T12" i="3"/>
  <c r="D34" i="5"/>
  <c r="E26" i="8"/>
  <c r="T11" i="3"/>
  <c r="I27" i="3"/>
  <c r="G17" i="5"/>
  <c r="E18" i="8" s="1"/>
  <c r="G18" i="8" s="1"/>
  <c r="E14" i="7"/>
  <c r="I14" i="7" s="1"/>
  <c r="G11" i="5"/>
  <c r="G22" i="5" s="1"/>
  <c r="I9" i="7"/>
  <c r="K15" i="5" l="1"/>
  <c r="M15" i="5" s="1"/>
  <c r="E28" i="8"/>
  <c r="G28" i="8" s="1"/>
  <c r="I28" i="8" s="1"/>
  <c r="G36" i="5"/>
  <c r="G40" i="5" s="1"/>
  <c r="E25" i="8"/>
  <c r="G25" i="8" s="1"/>
  <c r="I25" i="8" s="1"/>
  <c r="E20" i="8"/>
  <c r="G20" i="8" s="1"/>
  <c r="G23" i="5"/>
  <c r="E31" i="8"/>
  <c r="G31" i="8" s="1"/>
  <c r="I31" i="8" s="1"/>
  <c r="E17" i="8"/>
  <c r="G17" i="8" s="1"/>
  <c r="I12" i="7"/>
  <c r="I30" i="7"/>
  <c r="I32" i="7"/>
  <c r="I36" i="7" s="1"/>
  <c r="E10" i="8"/>
  <c r="N27" i="3"/>
  <c r="N37" i="3"/>
  <c r="K30" i="4"/>
  <c r="K18" i="4"/>
  <c r="N39" i="3"/>
  <c r="G11" i="7"/>
  <c r="G16" i="7" s="1"/>
  <c r="K14" i="5"/>
  <c r="M14" i="5" s="1"/>
  <c r="E30" i="7"/>
  <c r="E34" i="7" s="1"/>
  <c r="G25" i="7"/>
  <c r="I25" i="7" s="1"/>
  <c r="K30" i="5"/>
  <c r="M30" i="5" s="1"/>
  <c r="G30" i="5"/>
  <c r="G37" i="5" s="1"/>
  <c r="G41" i="5" s="1"/>
  <c r="G26" i="8"/>
  <c r="M11" i="5"/>
  <c r="G14" i="5"/>
  <c r="E19" i="8" s="1"/>
  <c r="G19" i="8" s="1"/>
  <c r="T13" i="3"/>
  <c r="R27" i="3"/>
  <c r="T27" i="3" s="1"/>
  <c r="E14" i="8"/>
  <c r="M27" i="5"/>
  <c r="E30" i="8"/>
  <c r="G30" i="8" s="1"/>
  <c r="I30" i="8" s="1"/>
  <c r="E34" i="5"/>
  <c r="E20" i="5"/>
  <c r="M20" i="5" l="1"/>
  <c r="K20" i="5"/>
  <c r="M34" i="5"/>
  <c r="K34" i="5"/>
  <c r="G30" i="7"/>
  <c r="G34" i="7" s="1"/>
  <c r="I11" i="7"/>
  <c r="I16" i="7" s="1"/>
  <c r="I34" i="7" s="1"/>
  <c r="E29" i="8"/>
  <c r="G10" i="8"/>
  <c r="G14" i="8"/>
  <c r="E21" i="8"/>
  <c r="E22" i="8" s="1"/>
  <c r="I26" i="8"/>
  <c r="I33" i="8" s="1"/>
  <c r="H14" i="8" l="1"/>
  <c r="I14" i="8" s="1"/>
  <c r="H20" i="8"/>
  <c r="I20" i="8" s="1"/>
  <c r="H18" i="8"/>
  <c r="I18" i="8" s="1"/>
  <c r="H16" i="8"/>
  <c r="I16" i="8" s="1"/>
  <c r="H13" i="8"/>
  <c r="H19" i="8"/>
  <c r="I19" i="8" s="1"/>
  <c r="H17" i="8"/>
  <c r="I17" i="8" s="1"/>
  <c r="H15" i="8"/>
  <c r="I15" i="8" s="1"/>
  <c r="G29" i="8"/>
  <c r="G33" i="8" s="1"/>
  <c r="E33" i="8"/>
  <c r="G21" i="8"/>
  <c r="I10" i="8"/>
  <c r="H21" i="8" l="1"/>
  <c r="H37" i="8" s="1"/>
  <c r="I13" i="8"/>
  <c r="I21" i="8" s="1"/>
</calcChain>
</file>

<file path=xl/sharedStrings.xml><?xml version="1.0" encoding="utf-8"?>
<sst xmlns="http://schemas.openxmlformats.org/spreadsheetml/2006/main" count="716" uniqueCount="237">
  <si>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</si>
  <si>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</si>
  <si>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</si>
  <si>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</si>
  <si>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</si>
  <si>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</si>
  <si>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</si>
  <si>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</si>
  <si>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</si>
  <si>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</si>
  <si>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</si>
  <si>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</si>
  <si>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</si>
  <si>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</si>
  <si>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</si>
  <si>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</si>
  <si>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</si>
  <si>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</si>
  <si>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</si>
  <si>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</si>
  <si>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</si>
  <si>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</si>
  <si>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</si>
  <si>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</si>
  <si>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</si>
  <si>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</si>
  <si>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</si>
  <si>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</si>
  <si>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</si>
  <si>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</si>
  <si>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</si>
  <si>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</si>
  <si>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</si>
  <si>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</si>
  <si>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</si>
  <si>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</si>
  <si>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</si>
  <si>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</si>
  <si>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</si>
  <si>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</si>
  <si>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</si>
  <si>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</si>
  <si>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</si>
  <si>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</si>
  <si>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</si>
  <si>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Produçã MAC</t>
  </si>
  <si>
    <t>Produçã FAEC</t>
  </si>
  <si>
    <t>CIRURGIAS 0403</t>
  </si>
  <si>
    <t>Físico</t>
  </si>
  <si>
    <t>Financeiro</t>
  </si>
  <si>
    <t>2303892 HOSPITAL SAO FRANCISCO - Concórdia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</si>
  <si>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</si>
  <si>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</si>
  <si>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</si>
  <si>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</si>
  <si>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</si>
  <si>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</si>
  <si>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</si>
  <si>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</si>
  <si>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</si>
  <si>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</si>
  <si>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Caçador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</si>
  <si>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</si>
  <si>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</si>
  <si>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</si>
  <si>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</si>
  <si>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</si>
  <si>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</si>
  <si>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2303892 HOSPITAL SAO FRANCISCO - Conc¢rdia</t>
  </si>
  <si>
    <t>2301830 HOSPITAL MAICE - Ca‡ador</t>
  </si>
  <si>
    <t>CIRURGIAS SEQUENCIAIS DE NEURO</t>
  </si>
  <si>
    <t xml:space="preserve">Produçã Total </t>
  </si>
  <si>
    <t xml:space="preserve">Termo de Compromisso </t>
  </si>
  <si>
    <t>CIRURGIAS  NEURO ENDO-VASCULAR 04.03.07</t>
  </si>
  <si>
    <t xml:space="preserve">% Produção / Termo </t>
  </si>
  <si>
    <t>CIRURGIAS NEURO GERAL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</si>
  <si>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</si>
  <si>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</si>
  <si>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</si>
  <si>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</si>
  <si>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</si>
  <si>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</si>
  <si>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</si>
  <si>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</si>
  <si>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</si>
  <si>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</si>
  <si>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</si>
  <si>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Produção FAEC</t>
  </si>
  <si>
    <t xml:space="preserve">Produção Geral </t>
  </si>
  <si>
    <t xml:space="preserve">Teto
X                          Produção Geral </t>
  </si>
  <si>
    <t>Del. CIB 431/14</t>
  </si>
  <si>
    <t>Teto</t>
  </si>
  <si>
    <t>Produção</t>
  </si>
  <si>
    <t xml:space="preserve">Faixa Federal 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</si>
  <si>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</si>
  <si>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</si>
  <si>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</si>
  <si>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</si>
  <si>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</si>
  <si>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GE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</si>
  <si>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</si>
  <si>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</si>
  <si>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</si>
  <si>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</si>
  <si>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</si>
  <si>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</si>
  <si>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</si>
  <si>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</si>
  <si>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</si>
  <si>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</si>
  <si>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</si>
  <si>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 xml:space="preserve">Sobra de Teto GM </t>
  </si>
  <si>
    <t>Extrapolamento GE</t>
  </si>
  <si>
    <t>Sobra de Teto GE</t>
  </si>
  <si>
    <t>Extrapolamento GERAL</t>
  </si>
  <si>
    <t>Sobra de Teto GERAL</t>
  </si>
  <si>
    <t>HOSPITAL</t>
  </si>
  <si>
    <t>Teto Hospitalar Mensal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</si>
  <si>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</si>
  <si>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</si>
  <si>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</si>
  <si>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</si>
  <si>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</si>
  <si>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Teto
X
Produção MAC</t>
  </si>
  <si>
    <t>Produção GERAL</t>
  </si>
  <si>
    <t>Teto
X
Produção Geral</t>
  </si>
  <si>
    <t>Produção MAC</t>
  </si>
  <si>
    <t>GESTÃO MUNICIPAL</t>
  </si>
  <si>
    <t>SOBRAS DE TETO GM</t>
  </si>
  <si>
    <t>GESTÃO ESTADUAL</t>
  </si>
  <si>
    <t>SOBRAS DE TETO GE</t>
  </si>
  <si>
    <t>SOBRAS DE TETO GERAL</t>
  </si>
  <si>
    <t>ESTADO DE SANTA CATARINA</t>
  </si>
  <si>
    <t>SECRETARIA DE ESTADO DA SAÚDE</t>
  </si>
  <si>
    <t>GERÊNCIA DE CONTROLE E AVALIAÇÃO DE SISTEMAS DE SAÚDE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</si>
  <si>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</si>
  <si>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</si>
  <si>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</si>
  <si>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</si>
  <si>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</si>
  <si>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Total Geral</t>
  </si>
  <si>
    <t>Produção excedente</t>
  </si>
  <si>
    <t>Sobra do EC Outubro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</si>
  <si>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</si>
  <si>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</si>
  <si>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</si>
  <si>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</si>
  <si>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</si>
  <si>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</si>
  <si>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Sobra do EC Julho 2023</t>
  </si>
  <si>
    <t>Sobra do EC Julho + Dezembro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</si>
  <si>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</si>
  <si>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</si>
  <si>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</si>
  <si>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</si>
  <si>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</si>
  <si>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</si>
  <si>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</si>
  <si>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</si>
  <si>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</si>
  <si>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</si>
  <si>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</si>
  <si>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</si>
  <si>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</si>
  <si>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</si>
  <si>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</si>
  <si>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</si>
  <si>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</si>
  <si>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</si>
  <si>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</si>
  <si>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</si>
  <si>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Procedimentos realizados</t>
  </si>
  <si>
    <t>2306336 HOSPITAL E MATERNIDADE SAO JOSE - Jaraguá do Sul</t>
  </si>
  <si>
    <t>2491710 HOSPITAL NOSSA SENHORA DA CONCEICAO - Tubarão</t>
  </si>
  <si>
    <t>2504316 SOCIEDADE MAE DA DIVINA PROVIDENCIAHOSP N SRA DOS PR</t>
  </si>
  <si>
    <t>2522691 HOSPITAL E MATERNIDADE MARIETA KONDER BORNHAUSEN - I</t>
  </si>
  <si>
    <t>2691841 HOSPITAL GOVERNADOR CELSO RAMOS - Florianópolis</t>
  </si>
  <si>
    <t>2691868 HOSPITAL INFANTIL JOANA DE GUSMAO - Florianópolis</t>
  </si>
  <si>
    <t>2758164 HOSPITAL SAO JOSE - Criciúma</t>
  </si>
  <si>
    <t xml:space="preserve">6048692 HOSPITAL MATERNO INFANTIL DR JESER AMARANTE FARIA - </t>
  </si>
  <si>
    <t>2560771 HOSPITAL UNIVERSITARIO SANTA TEREZINHA - Joaçaba</t>
  </si>
  <si>
    <t>2379333 HOSPITAL SAO VICENTE DE PAULO - Mafra</t>
  </si>
  <si>
    <t>0403020042 MICROCIRURGIA DE PLEXO BRAQUIAL COM MICROENXERTIA</t>
  </si>
  <si>
    <t>0403020050 MICRONEUROLISE DE NERVO PERIFERICO</t>
  </si>
  <si>
    <t>0403020069 MICRONEURORRAFIA</t>
  </si>
  <si>
    <t>0403020115 TRATAMENTO CIRURGICO DE NEUROPATIA COMPRESSIVA COM OU SEM MICROCIRURGIA</t>
  </si>
  <si>
    <t>0403030129 MICROCIRURGIA PARA TUMOR DA BASE DO CRANIO</t>
  </si>
  <si>
    <t>0403030145 MICROCIRURGIA PARA TUMOR INTRACRANIANO</t>
  </si>
  <si>
    <t>0403030153 MICROCIRURGIA PARA TUMOR INTRACRANIANO (COM TECNICA COMPLEMENTAR)</t>
  </si>
  <si>
    <t>0403050030 BLOQUEIOS PROLONGADOS DE SISTEMA NERVOSO PERIFERICO / CENTRAL COM BOMBA DE INFUSAO</t>
  </si>
  <si>
    <t>0403050073 MICROCIRURGIA COM RIZOTOMIA A CEU ABERTO</t>
  </si>
  <si>
    <t>0403050103 RIZOTOMIA / NEUROTOMIA PERCUTANEA POR RADIOFREQUENCIA</t>
  </si>
  <si>
    <t>0403050154 TRATAMENTO DE LESAO DO SISTEMA NEUROVEGETATIVO POR AGENTES QUIMICOS</t>
  </si>
  <si>
    <t>0403070058 EMBOLIZACAO DE ANEURISMA CEREBRAL MAIOR QUE 1,5 CM COM COLO LARGO</t>
  </si>
  <si>
    <t>0403070155 EMBOLIZACAO DE ANEURISMA CEREBRAL MENOR QUE 1,5 CM COM COLO ESTREITO</t>
  </si>
  <si>
    <t>0403070163 EMBOLIZACAO DE ANEURISMA CEREBRAL MENOR DO QUE 1,5 CM COM COLO LARGO</t>
  </si>
  <si>
    <t>TCGA</t>
  </si>
  <si>
    <t>%</t>
  </si>
  <si>
    <t>ESTAB_AC_NEURO</t>
  </si>
  <si>
    <t>Eletivo</t>
  </si>
  <si>
    <t>Urgência</t>
  </si>
  <si>
    <t>2522691 HOSPITAL E MATERNIDADE MARIETA KONDER BORNHAUSEN - Itajaí</t>
  </si>
  <si>
    <t>Produção por Procedimento Maio de 2024</t>
  </si>
  <si>
    <t>Produção por Carater de Atendimento Maio de 2024</t>
  </si>
  <si>
    <t>2537788 ASSOCIACAO HOSPITALAR LENOIR VARGAS HOSPITAL REGIONA</t>
  </si>
  <si>
    <t>0403010250 TRATAMENTO CIRURGICO DE FISTULA LIQUORICA RAQUIDIANA</t>
  </si>
  <si>
    <t>0403010047 CRANIOTOMIA PARA RETIRADA DE CISTO / ABSCESSO / GRANULOMA ENCEFALICO</t>
  </si>
  <si>
    <t>0403010357 TREPANACAO CRANIANA PARA PUNCAO OU BIOPSIA (COM TECNICA COMPLEMENTAR)</t>
  </si>
  <si>
    <t>0403010390 DRENAGEM LIQUORICA LOMBAR EXTERNA</t>
  </si>
  <si>
    <t>0403030064 HIPOFISECTOMIA TRANSESFENOIDAL POR TECNICA COMPLEMENTAR</t>
  </si>
  <si>
    <t>0403030161 RESSECCAO DE TUMOR RAQUIMEDULAR EXTRADURAL</t>
  </si>
  <si>
    <t>0403010144 RECONSTRUCAO CRANIANA / CRANIO-FACIAL</t>
  </si>
  <si>
    <t>0403010233 TRATAMENTO CIRURGICO DE DISRAFISMO OCULTO</t>
  </si>
  <si>
    <t>0403030099 MICROCIRURGIA DE TUMOR MEDULAR COM TECNICA COMPLEMENTAR</t>
  </si>
  <si>
    <t>0403070015 ANGIOPLASTIA INTRACRANIANA EM VASO-ESPASMO</t>
  </si>
  <si>
    <t>0403070040 EMBOLIZACAO DE ANEURISMA CEREBRAL MAIOR QUE 1,5 CM COM COLO ESTREITO</t>
  </si>
  <si>
    <t>0403070139 EMBOLIZACAO DE TUMOR INTRA-CRANIANO OU DA CABECA E PESCOCO</t>
  </si>
  <si>
    <t>0403070171 TRATAMENTO DO ACIDENTE VASCULAR CEREBRAL ISQUEMICO AGUDO COM TROMBECTOMIA MECANICA</t>
  </si>
  <si>
    <t>Sequenc.</t>
  </si>
  <si>
    <t>Mult.</t>
  </si>
  <si>
    <t>DATA DE TABULAÇÃO: 14/10/2024</t>
  </si>
  <si>
    <t>Encontro de Contas Termo de Compromisso de Garantia de Acesso Neurologia
Período Agosto  de 2024
CIRURGIA</t>
  </si>
  <si>
    <t>Encontro de Contas Termo de Compromisso de Garantia de Acesso Neurologia
Período  Agosto  de 2024
Neuro Endo</t>
  </si>
  <si>
    <t>Encontro de Contas Termo de Compromisso de Garantia de Acesso da Neurologia
Período Agosto  de 2024
Neurologia GERAL</t>
  </si>
  <si>
    <t>Encontro de Contas Termo de Compromisso de Garantia de Acesso da Neurologia
Período Agosto de 2024
DELIBERAÇÃO</t>
  </si>
  <si>
    <t>Produção por Carater de Atendimento agosto de 2024</t>
  </si>
  <si>
    <t>0403010217 TRATAMENTO CIRURGICO DE CRANIOSSINOSTOSE COMPLEXA</t>
  </si>
  <si>
    <t>0403010241 TRATAMENTO CIRURGICO DE FISTULA LIQUORICA CRANIANA</t>
  </si>
  <si>
    <t>0403010292 TRATAMENTO CIRURGICO DE HEMATOMA INTRACEREBRAL (COM TECNICA COMPLEMENTAR)</t>
  </si>
  <si>
    <t>0403020026 ENXERTO MICROCIRURGICO DE NERVO PERIFERICO (UNICO NERVO)</t>
  </si>
  <si>
    <t>0403020131 TRATAMENTO MICROCIRURGICO DE TUMOR DE NERVO PERIFERICO / NEUROMA</t>
  </si>
  <si>
    <t>0403030013 CRANIOTOMIA PARA BIOPSIA ENCEFALICA</t>
  </si>
  <si>
    <t>0403030080 MICROCIRURGIA DE TUMOR INTRADURAL E EXTRAMEDULAR</t>
  </si>
  <si>
    <t>0403030102 MICROCIRURGIA DE TUMOR MEDULAR</t>
  </si>
  <si>
    <t>0403040116 MICROCIRURGIA P/ARA ANEURISMA DA CIRCULACAO CEREBRAL ANTERIOR MENOR QUE 1,5 CM</t>
  </si>
  <si>
    <t>SEQUENCIAIS DE NEUROLOGIA</t>
  </si>
  <si>
    <t>0415010012 TRATAMENTO C/ CIRURGIAS MULTIPLAS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</si>
</sst>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 R$ &quot;* #,##0.00\ ;&quot; R$ &quot;* \(#,##0.00\);&quot; R$ &quot;* \-#\ ;@\ "/>
    <numFmt numFmtId="165" formatCode="* #,##0.00\ ;* \(#,##0.00\);* \-#\ ;@\ "/>
    <numFmt numFmtId="166" formatCode="[$R$-416]\ #,##0.00;[Red]\-[$R$-416]\ #,##0.00"/>
    <numFmt numFmtId="167" formatCode="* #,##0.00\ ;\-* #,##0.00\ ;* \-#\ ;@\ "/>
    <numFmt numFmtId="168" formatCode="\ [$R$-416]\ * #,##0.00\ ;\-[$R$-416]\ * #,##0.00\ ;\ [$R$-416]\ * \-#\ ;\ @\ "/>
    <numFmt numFmtId="169" formatCode="_-&quot;R$ &quot;* #,##0.00_-;&quot;-R$ &quot;* #,##0.00_-;_-&quot;R$ &quot;* \-??_-;_-@_-"/>
    <numFmt numFmtId="170" formatCode="&quot;R$ &quot;#,##0.00"/>
    <numFmt numFmtId="171" formatCode="[$R$-416]\ #,##0.00;[Red][$R$-416]\ #,##0.00"/>
    <numFmt numFmtId="172" formatCode="#,##0_ ;\-#,##0\ "/>
  </numFmts>
  <fonts count="39"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1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6"/>
      <color rgb="FF000000"/>
      <name val="Arial1"/>
      <charset val="1"/>
    </font>
    <font>
      <b/>
      <sz val="6"/>
      <color rgb="FF000000"/>
      <name val="Arial1"/>
      <charset val="1"/>
    </font>
    <font>
      <b/>
      <sz val="10"/>
      <color rgb="FF000000"/>
      <name val="Arial1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i/>
      <sz val="20"/>
      <color rgb="FF000000"/>
      <name val="Arial1"/>
      <charset val="1"/>
    </font>
    <font>
      <b/>
      <sz val="14"/>
      <color rgb="FF000000"/>
      <name val="Arial1"/>
      <charset val="1"/>
    </font>
    <font>
      <sz val="11"/>
      <color rgb="FF000000"/>
      <name val="Arial1"/>
      <charset val="1"/>
    </font>
    <font>
      <sz val="14"/>
      <color rgb="FF000000"/>
      <name val="Arial1"/>
      <charset val="1"/>
    </font>
    <font>
      <sz val="12"/>
      <color rgb="FF000000"/>
      <name val="Arial1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1"/>
      <charset val="1"/>
    </font>
    <font>
      <b/>
      <sz val="18"/>
      <color rgb="FF000000"/>
      <name val="Arial1"/>
      <charset val="1"/>
    </font>
    <font>
      <sz val="18"/>
      <color rgb="FF000000"/>
      <name val="Arial1"/>
      <charset val="1"/>
    </font>
    <font>
      <b/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C9211E"/>
      <name val="Arial1"/>
      <charset val="1"/>
    </font>
    <font>
      <b/>
      <i/>
      <sz val="12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1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CCCCC"/>
      </patternFill>
    </fill>
    <fill>
      <patternFill patternType="solid">
        <fgColor rgb="FFBFBFBF"/>
        <bgColor rgb="FFC0C0C0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BFBFBF"/>
      </patternFill>
    </fill>
    <fill>
      <patternFill patternType="solid">
        <fgColor rgb="FF999999"/>
        <bgColor rgb="FF969696"/>
      </patternFill>
    </fill>
    <fill>
      <patternFill patternType="solid">
        <fgColor rgb="FF969696"/>
        <bgColor rgb="FF999999"/>
      </patternFill>
    </fill>
    <fill>
      <patternFill patternType="solid">
        <fgColor rgb="FFFFFF00"/>
        <bgColor rgb="FFFFFFCC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165" fontId="35" fillId="0" borderId="0" applyBorder="0" applyProtection="0"/>
    <xf numFmtId="168" fontId="35" fillId="0" borderId="0" applyBorder="0" applyProtection="0"/>
    <xf numFmtId="9" fontId="3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1" fillId="6" borderId="0" applyBorder="0" applyProtection="0"/>
    <xf numFmtId="0" fontId="4" fillId="0" borderId="0" applyBorder="0" applyProtection="0"/>
    <xf numFmtId="0" fontId="5" fillId="7" borderId="0" applyBorder="0" applyProtection="0"/>
    <xf numFmtId="0" fontId="6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164" fontId="10" fillId="0" borderId="0" applyBorder="0" applyProtection="0"/>
    <xf numFmtId="0" fontId="11" fillId="8" borderId="0" applyBorder="0" applyProtection="0"/>
    <xf numFmtId="0" fontId="12" fillId="0" borderId="0" applyBorder="0" applyProtection="0"/>
    <xf numFmtId="0" fontId="10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0" fillId="0" borderId="0"/>
    <xf numFmtId="0" fontId="15" fillId="8" borderId="1" applyProtection="0"/>
    <xf numFmtId="9" fontId="10" fillId="0" borderId="0" applyBorder="0" applyProtection="0"/>
    <xf numFmtId="0" fontId="16" fillId="0" borderId="0" applyBorder="0" applyProtection="0"/>
    <xf numFmtId="0" fontId="35" fillId="0" borderId="0" applyBorder="0" applyProtection="0"/>
    <xf numFmtId="0" fontId="35" fillId="0" borderId="0" applyBorder="0" applyProtection="0"/>
    <xf numFmtId="165" fontId="10" fillId="0" borderId="0" applyBorder="0" applyProtection="0"/>
    <xf numFmtId="0" fontId="3" fillId="0" borderId="0" applyBorder="0" applyProtection="0"/>
  </cellStyleXfs>
  <cellXfs count="372">
    <xf numFmtId="0" fontId="0" fillId="0" borderId="0" xfId="0"/>
    <xf numFmtId="0" fontId="12" fillId="9" borderId="0" xfId="18" applyFont="1" applyFill="1" applyBorder="1" applyAlignment="1" applyProtection="1">
      <alignment vertical="center"/>
    </xf>
    <xf numFmtId="165" fontId="12" fillId="9" borderId="0" xfId="1" applyFont="1" applyFill="1" applyBorder="1" applyAlignment="1" applyProtection="1">
      <alignment vertical="center"/>
    </xf>
    <xf numFmtId="0" fontId="17" fillId="9" borderId="0" xfId="18" applyFont="1" applyFill="1" applyBorder="1" applyAlignment="1" applyProtection="1">
      <alignment horizontal="left" vertical="center" indent="15"/>
    </xf>
    <xf numFmtId="0" fontId="0" fillId="0" borderId="0" xfId="0" applyFont="1" applyAlignment="1">
      <alignment vertical="center"/>
    </xf>
    <xf numFmtId="0" fontId="18" fillId="9" borderId="0" xfId="18" applyFont="1" applyFill="1" applyBorder="1" applyAlignment="1" applyProtection="1">
      <alignment horizontal="left" vertical="center" indent="15"/>
    </xf>
    <xf numFmtId="0" fontId="0" fillId="0" borderId="0" xfId="0" applyFont="1"/>
    <xf numFmtId="0" fontId="19" fillId="10" borderId="2" xfId="18" applyFont="1" applyFill="1" applyBorder="1" applyAlignment="1" applyProtection="1">
      <alignment horizontal="center" vertical="center"/>
    </xf>
    <xf numFmtId="0" fontId="19" fillId="9" borderId="0" xfId="18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 wrapText="1"/>
    </xf>
    <xf numFmtId="0" fontId="12" fillId="9" borderId="2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 vertical="center"/>
    </xf>
    <xf numFmtId="166" fontId="12" fillId="9" borderId="2" xfId="1" applyNumberFormat="1" applyFont="1" applyFill="1" applyBorder="1" applyAlignment="1" applyProtection="1">
      <alignment horizontal="left" vertical="center"/>
    </xf>
    <xf numFmtId="166" fontId="12" fillId="9" borderId="2" xfId="18" applyNumberFormat="1" applyFont="1" applyFill="1" applyBorder="1" applyAlignment="1" applyProtection="1">
      <alignment horizontal="left" vertical="center"/>
    </xf>
    <xf numFmtId="166" fontId="12" fillId="9" borderId="0" xfId="18" applyNumberFormat="1" applyFont="1" applyFill="1" applyBorder="1" applyAlignment="1" applyProtection="1">
      <alignment vertical="center"/>
    </xf>
    <xf numFmtId="0" fontId="12" fillId="0" borderId="2" xfId="18" applyFont="1" applyBorder="1" applyAlignment="1" applyProtection="1">
      <alignment vertical="center"/>
    </xf>
    <xf numFmtId="0" fontId="12" fillId="0" borderId="2" xfId="18" applyFont="1" applyBorder="1" applyAlignment="1" applyProtection="1"/>
    <xf numFmtId="166" fontId="19" fillId="10" borderId="2" xfId="1" applyNumberFormat="1" applyFont="1" applyFill="1" applyBorder="1" applyAlignment="1" applyProtection="1">
      <alignment horizontal="left" vertical="center"/>
    </xf>
    <xf numFmtId="0" fontId="19" fillId="9" borderId="3" xfId="18" applyFont="1" applyFill="1" applyBorder="1" applyAlignment="1" applyProtection="1">
      <alignment horizontal="center" vertical="center"/>
    </xf>
    <xf numFmtId="0" fontId="12" fillId="9" borderId="4" xfId="18" applyFont="1" applyFill="1" applyBorder="1" applyAlignment="1" applyProtection="1">
      <alignment vertical="center"/>
    </xf>
    <xf numFmtId="0" fontId="12" fillId="9" borderId="3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/>
    </xf>
    <xf numFmtId="0" fontId="12" fillId="9" borderId="5" xfId="18" applyFont="1" applyFill="1" applyBorder="1" applyAlignment="1" applyProtection="1">
      <alignment vertical="center"/>
    </xf>
    <xf numFmtId="0" fontId="19" fillId="11" borderId="2" xfId="18" applyFont="1" applyFill="1" applyBorder="1" applyAlignment="1" applyProtection="1">
      <alignment horizontal="center" vertical="center"/>
    </xf>
    <xf numFmtId="165" fontId="19" fillId="11" borderId="2" xfId="1" applyFont="1" applyFill="1" applyBorder="1" applyAlignment="1" applyProtection="1">
      <alignment horizontal="center" vertical="center"/>
    </xf>
    <xf numFmtId="166" fontId="12" fillId="9" borderId="4" xfId="1" applyNumberFormat="1" applyFont="1" applyFill="1" applyBorder="1" applyAlignment="1" applyProtection="1">
      <alignment horizontal="center" vertical="center"/>
    </xf>
    <xf numFmtId="166" fontId="12" fillId="9" borderId="4" xfId="18" applyNumberFormat="1" applyFont="1" applyFill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19" fillId="11" borderId="2" xfId="1" applyNumberFormat="1" applyFont="1" applyFill="1" applyBorder="1" applyAlignment="1" applyProtection="1">
      <alignment horizontal="center" vertical="center"/>
    </xf>
    <xf numFmtId="166" fontId="19" fillId="11" borderId="2" xfId="1" applyNumberFormat="1" applyFont="1" applyFill="1" applyBorder="1" applyAlignment="1" applyProtection="1">
      <alignment horizontal="left" vertical="center"/>
    </xf>
    <xf numFmtId="165" fontId="12" fillId="9" borderId="0" xfId="18" applyNumberFormat="1" applyFont="1" applyFill="1" applyBorder="1" applyAlignment="1" applyProtection="1">
      <alignment vertical="center"/>
    </xf>
    <xf numFmtId="167" fontId="12" fillId="9" borderId="0" xfId="18" applyNumberFormat="1" applyFont="1" applyFill="1" applyBorder="1" applyAlignment="1" applyProtection="1">
      <alignment vertical="center"/>
    </xf>
    <xf numFmtId="0" fontId="12" fillId="9" borderId="0" xfId="18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9" borderId="0" xfId="0" applyFill="1" applyBorder="1"/>
    <xf numFmtId="0" fontId="12" fillId="11" borderId="0" xfId="18" applyFont="1" applyFill="1" applyBorder="1" applyAlignment="1" applyProtection="1">
      <alignment vertical="center"/>
    </xf>
    <xf numFmtId="0" fontId="12" fillId="11" borderId="0" xfId="18" applyFont="1" applyFill="1" applyBorder="1" applyAlignment="1" applyProtection="1">
      <alignment horizontal="center" vertical="center"/>
    </xf>
    <xf numFmtId="0" fontId="20" fillId="0" borderId="0" xfId="0" applyFont="1"/>
    <xf numFmtId="0" fontId="20" fillId="0" borderId="4" xfId="0" applyFont="1" applyBorder="1"/>
    <xf numFmtId="0" fontId="21" fillId="13" borderId="4" xfId="18" applyFont="1" applyFill="1" applyBorder="1" applyAlignment="1" applyProtection="1">
      <alignment horizontal="center" vertical="center"/>
    </xf>
    <xf numFmtId="0" fontId="20" fillId="9" borderId="7" xfId="0" applyFont="1" applyFill="1" applyBorder="1"/>
    <xf numFmtId="0" fontId="20" fillId="9" borderId="2" xfId="0" applyFont="1" applyFill="1" applyBorder="1" applyAlignment="1">
      <alignment horizontal="center"/>
    </xf>
    <xf numFmtId="168" fontId="20" fillId="0" borderId="2" xfId="2" applyFont="1" applyBorder="1" applyAlignment="1" applyProtection="1">
      <alignment horizontal="center"/>
    </xf>
    <xf numFmtId="0" fontId="20" fillId="0" borderId="2" xfId="20" applyFont="1" applyBorder="1" applyAlignment="1">
      <alignment horizontal="center"/>
    </xf>
    <xf numFmtId="168" fontId="20" fillId="0" borderId="2" xfId="2" applyFont="1" applyBorder="1" applyAlignment="1" applyProtection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9" borderId="0" xfId="0" applyNumberFormat="1" applyFill="1" applyBorder="1"/>
    <xf numFmtId="0" fontId="20" fillId="9" borderId="7" xfId="0" applyFont="1" applyFill="1" applyBorder="1" applyAlignment="1">
      <alignment horizontal="justify"/>
    </xf>
    <xf numFmtId="0" fontId="20" fillId="9" borderId="7" xfId="18" applyFont="1" applyFill="1" applyBorder="1" applyAlignment="1" applyProtection="1">
      <alignment vertical="center"/>
    </xf>
    <xf numFmtId="0" fontId="20" fillId="9" borderId="0" xfId="18" applyFont="1" applyFill="1" applyBorder="1" applyAlignment="1" applyProtection="1">
      <alignment vertical="center"/>
    </xf>
    <xf numFmtId="0" fontId="20" fillId="9" borderId="0" xfId="18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/>
    <xf numFmtId="0" fontId="20" fillId="9" borderId="2" xfId="18" applyFont="1" applyFill="1" applyBorder="1" applyAlignment="1" applyProtection="1">
      <alignment vertical="center"/>
    </xf>
    <xf numFmtId="0" fontId="20" fillId="0" borderId="7" xfId="0" applyFont="1" applyBorder="1"/>
    <xf numFmtId="0" fontId="21" fillId="13" borderId="2" xfId="18" applyFont="1" applyFill="1" applyBorder="1" applyAlignment="1" applyProtection="1">
      <alignment horizontal="center" vertical="center"/>
    </xf>
    <xf numFmtId="0" fontId="12" fillId="0" borderId="0" xfId="18" applyFont="1" applyBorder="1" applyAlignment="1" applyProtection="1">
      <alignment vertical="center"/>
    </xf>
    <xf numFmtId="0" fontId="20" fillId="0" borderId="0" xfId="18" applyFont="1" applyBorder="1" applyAlignment="1" applyProtection="1">
      <alignment vertical="center"/>
    </xf>
    <xf numFmtId="168" fontId="20" fillId="0" borderId="0" xfId="0" applyNumberFormat="1" applyFont="1"/>
    <xf numFmtId="168" fontId="21" fillId="9" borderId="0" xfId="2" applyFont="1" applyFill="1" applyBorder="1" applyAlignment="1" applyProtection="1">
      <alignment horizontal="center" vertical="center"/>
    </xf>
    <xf numFmtId="0" fontId="8" fillId="0" borderId="2" xfId="0" applyFont="1" applyBorder="1"/>
    <xf numFmtId="0" fontId="8" fillId="0" borderId="0" xfId="0" applyFont="1"/>
    <xf numFmtId="0" fontId="21" fillId="9" borderId="0" xfId="18" applyFont="1" applyFill="1" applyBorder="1" applyAlignment="1" applyProtection="1">
      <alignment horizontal="center" vertical="center"/>
    </xf>
    <xf numFmtId="0" fontId="21" fillId="13" borderId="2" xfId="19" applyFont="1" applyFill="1" applyBorder="1" applyAlignment="1">
      <alignment vertical="center" wrapText="1"/>
    </xf>
    <xf numFmtId="0" fontId="8" fillId="9" borderId="7" xfId="0" applyFont="1" applyFill="1" applyBorder="1"/>
    <xf numFmtId="0" fontId="8" fillId="9" borderId="2" xfId="0" applyFont="1" applyFill="1" applyBorder="1" applyAlignment="1">
      <alignment horizontal="center"/>
    </xf>
    <xf numFmtId="168" fontId="8" fillId="0" borderId="2" xfId="2" applyFont="1" applyBorder="1" applyAlignment="1" applyProtection="1">
      <alignment horizontal="center"/>
    </xf>
    <xf numFmtId="0" fontId="8" fillId="0" borderId="2" xfId="20" applyFont="1" applyBorder="1" applyAlignment="1">
      <alignment horizontal="center"/>
    </xf>
    <xf numFmtId="168" fontId="8" fillId="0" borderId="2" xfId="2" applyFont="1" applyBorder="1" applyAlignment="1" applyProtection="1"/>
    <xf numFmtId="168" fontId="8" fillId="9" borderId="2" xfId="2" applyFont="1" applyFill="1" applyBorder="1" applyAlignment="1" applyProtection="1">
      <alignment horizontal="center"/>
    </xf>
    <xf numFmtId="168" fontId="8" fillId="9" borderId="0" xfId="2" applyFont="1" applyFill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9" fontId="8" fillId="0" borderId="2" xfId="3" applyFont="1" applyBorder="1" applyAlignment="1" applyProtection="1">
      <alignment horizontal="center"/>
    </xf>
    <xf numFmtId="0" fontId="8" fillId="9" borderId="7" xfId="0" applyFont="1" applyFill="1" applyBorder="1" applyAlignment="1">
      <alignment horizontal="justify"/>
    </xf>
    <xf numFmtId="0" fontId="8" fillId="9" borderId="2" xfId="18" applyFont="1" applyFill="1" applyBorder="1" applyAlignment="1" applyProtection="1">
      <alignment vertical="center"/>
    </xf>
    <xf numFmtId="0" fontId="8" fillId="9" borderId="4" xfId="18" applyFont="1" applyFill="1" applyBorder="1" applyAlignment="1" applyProtection="1">
      <alignment horizontal="center" vertical="center"/>
    </xf>
    <xf numFmtId="168" fontId="8" fillId="0" borderId="4" xfId="2" applyFont="1" applyBorder="1" applyAlignment="1" applyProtection="1">
      <alignment horizontal="left"/>
    </xf>
    <xf numFmtId="0" fontId="8" fillId="0" borderId="0" xfId="18" applyFont="1" applyBorder="1" applyAlignment="1" applyProtection="1">
      <alignment vertical="center"/>
    </xf>
    <xf numFmtId="0" fontId="12" fillId="9" borderId="0" xfId="18" applyFont="1" applyFill="1" applyBorder="1" applyAlignment="1" applyProtection="1">
      <alignment horizontal="left" vertical="center"/>
    </xf>
    <xf numFmtId="0" fontId="23" fillId="10" borderId="2" xfId="18" applyFont="1" applyFill="1" applyBorder="1" applyAlignment="1" applyProtection="1">
      <alignment horizontal="center" vertical="center"/>
    </xf>
    <xf numFmtId="0" fontId="23" fillId="9" borderId="3" xfId="18" applyFont="1" applyFill="1" applyBorder="1" applyAlignment="1" applyProtection="1">
      <alignment horizontal="center" vertical="center"/>
    </xf>
    <xf numFmtId="165" fontId="23" fillId="10" borderId="2" xfId="1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/>
    </xf>
    <xf numFmtId="0" fontId="23" fillId="12" borderId="5" xfId="18" applyFont="1" applyFill="1" applyBorder="1" applyAlignment="1" applyProtection="1">
      <alignment horizontal="center" vertical="center"/>
    </xf>
    <xf numFmtId="0" fontId="23" fillId="12" borderId="4" xfId="18" applyFont="1" applyFill="1" applyBorder="1" applyAlignment="1" applyProtection="1">
      <alignment horizontal="center" vertical="center"/>
    </xf>
    <xf numFmtId="0" fontId="24" fillId="9" borderId="2" xfId="18" applyFont="1" applyFill="1" applyBorder="1" applyAlignment="1" applyProtection="1">
      <alignment vertical="center"/>
    </xf>
    <xf numFmtId="0" fontId="25" fillId="9" borderId="3" xfId="18" applyFont="1" applyFill="1" applyBorder="1" applyAlignment="1" applyProtection="1">
      <alignment vertical="center"/>
    </xf>
    <xf numFmtId="165" fontId="25" fillId="9" borderId="4" xfId="1" applyFont="1" applyFill="1" applyBorder="1" applyAlignment="1" applyProtection="1">
      <alignment vertical="center"/>
    </xf>
    <xf numFmtId="165" fontId="25" fillId="9" borderId="4" xfId="18" applyNumberFormat="1" applyFont="1" applyFill="1" applyBorder="1" applyAlignment="1" applyProtection="1">
      <alignment vertical="center"/>
    </xf>
    <xf numFmtId="0" fontId="25" fillId="9" borderId="2" xfId="18" applyFont="1" applyFill="1" applyBorder="1" applyAlignment="1" applyProtection="1">
      <alignment horizontal="center" vertical="center"/>
    </xf>
    <xf numFmtId="166" fontId="25" fillId="9" borderId="4" xfId="1" applyNumberFormat="1" applyFont="1" applyFill="1" applyBorder="1" applyAlignment="1" applyProtection="1">
      <alignment horizontal="center" vertical="center"/>
    </xf>
    <xf numFmtId="166" fontId="25" fillId="9" borderId="2" xfId="18" applyNumberFormat="1" applyFont="1" applyFill="1" applyBorder="1" applyAlignment="1" applyProtection="1">
      <alignment horizontal="left" vertical="center"/>
    </xf>
    <xf numFmtId="166" fontId="25" fillId="15" borderId="4" xfId="18" applyNumberFormat="1" applyFont="1" applyFill="1" applyBorder="1" applyAlignment="1" applyProtection="1">
      <alignment horizontal="left" vertical="center"/>
    </xf>
    <xf numFmtId="165" fontId="25" fillId="9" borderId="2" xfId="1" applyFont="1" applyFill="1" applyBorder="1" applyAlignment="1" applyProtection="1">
      <alignment vertical="center"/>
    </xf>
    <xf numFmtId="165" fontId="25" fillId="9" borderId="2" xfId="18" applyNumberFormat="1" applyFont="1" applyFill="1" applyBorder="1" applyAlignment="1" applyProtection="1">
      <alignment vertical="center"/>
    </xf>
    <xf numFmtId="166" fontId="25" fillId="9" borderId="2" xfId="1" applyNumberFormat="1" applyFont="1" applyFill="1" applyBorder="1" applyAlignment="1" applyProtection="1">
      <alignment horizontal="center" vertical="center"/>
    </xf>
    <xf numFmtId="165" fontId="25" fillId="9" borderId="5" xfId="1" applyFont="1" applyFill="1" applyBorder="1" applyAlignment="1" applyProtection="1">
      <alignment vertical="center"/>
    </xf>
    <xf numFmtId="165" fontId="25" fillId="9" borderId="5" xfId="18" applyNumberFormat="1" applyFont="1" applyFill="1" applyBorder="1" applyAlignment="1" applyProtection="1">
      <alignment vertical="center"/>
    </xf>
    <xf numFmtId="166" fontId="25" fillId="9" borderId="5" xfId="1" applyNumberFormat="1" applyFont="1" applyFill="1" applyBorder="1" applyAlignment="1" applyProtection="1">
      <alignment horizontal="center" vertical="center"/>
    </xf>
    <xf numFmtId="166" fontId="25" fillId="9" borderId="5" xfId="18" applyNumberFormat="1" applyFont="1" applyFill="1" applyBorder="1" applyAlignment="1" applyProtection="1">
      <alignment horizontal="left" vertical="center"/>
    </xf>
    <xf numFmtId="166" fontId="23" fillId="10" borderId="2" xfId="1" applyNumberFormat="1" applyFont="1" applyFill="1" applyBorder="1" applyAlignment="1" applyProtection="1">
      <alignment horizontal="center" vertical="center"/>
    </xf>
    <xf numFmtId="166" fontId="23" fillId="15" borderId="2" xfId="18" applyNumberFormat="1" applyFont="1" applyFill="1" applyBorder="1" applyAlignment="1" applyProtection="1">
      <alignment horizontal="left" vertical="center"/>
    </xf>
    <xf numFmtId="166" fontId="23" fillId="10" borderId="2" xfId="1" applyNumberFormat="1" applyFont="1" applyFill="1" applyBorder="1" applyAlignment="1" applyProtection="1">
      <alignment horizontal="left" vertical="center"/>
    </xf>
    <xf numFmtId="169" fontId="25" fillId="12" borderId="2" xfId="18" applyNumberFormat="1" applyFont="1" applyFill="1" applyBorder="1" applyAlignment="1" applyProtection="1">
      <alignment vertical="center"/>
    </xf>
    <xf numFmtId="166" fontId="25" fillId="13" borderId="2" xfId="18" applyNumberFormat="1" applyFont="1" applyFill="1" applyBorder="1" applyAlignment="1" applyProtection="1">
      <alignment horizontal="left" vertical="center"/>
    </xf>
    <xf numFmtId="166" fontId="25" fillId="9" borderId="0" xfId="18" applyNumberFormat="1" applyFont="1" applyFill="1" applyBorder="1" applyAlignment="1" applyProtection="1">
      <alignment horizontal="left" vertical="center"/>
    </xf>
    <xf numFmtId="165" fontId="23" fillId="10" borderId="2" xfId="1" applyFont="1" applyFill="1" applyBorder="1" applyAlignment="1" applyProtection="1">
      <alignment vertical="center"/>
    </xf>
    <xf numFmtId="165" fontId="23" fillId="9" borderId="8" xfId="1" applyFont="1" applyFill="1" applyBorder="1" applyAlignment="1" applyProtection="1">
      <alignment vertical="center"/>
    </xf>
    <xf numFmtId="165" fontId="23" fillId="9" borderId="2" xfId="1" applyFont="1" applyFill="1" applyBorder="1" applyAlignment="1" applyProtection="1">
      <alignment vertical="center"/>
    </xf>
    <xf numFmtId="166" fontId="23" fillId="10" borderId="9" xfId="1" applyNumberFormat="1" applyFont="1" applyFill="1" applyBorder="1" applyAlignment="1" applyProtection="1">
      <alignment horizontal="left" vertical="center"/>
    </xf>
    <xf numFmtId="165" fontId="23" fillId="9" borderId="0" xfId="1" applyFont="1" applyFill="1" applyBorder="1" applyAlignment="1" applyProtection="1">
      <alignment vertical="center"/>
    </xf>
    <xf numFmtId="166" fontId="23" fillId="9" borderId="0" xfId="1" applyNumberFormat="1" applyFont="1" applyFill="1" applyBorder="1" applyAlignment="1" applyProtection="1">
      <alignment horizontal="left" vertical="center"/>
    </xf>
    <xf numFmtId="0" fontId="0" fillId="9" borderId="0" xfId="0" applyFill="1"/>
    <xf numFmtId="0" fontId="25" fillId="9" borderId="0" xfId="18" applyFont="1" applyFill="1" applyBorder="1" applyAlignment="1" applyProtection="1">
      <alignment vertical="center"/>
    </xf>
    <xf numFmtId="165" fontId="25" fillId="9" borderId="0" xfId="1" applyFont="1" applyFill="1" applyBorder="1" applyAlignment="1" applyProtection="1">
      <alignment vertical="center"/>
    </xf>
    <xf numFmtId="165" fontId="25" fillId="9" borderId="0" xfId="1" applyFont="1" applyFill="1" applyBorder="1" applyAlignment="1" applyProtection="1">
      <alignment horizontal="left" vertical="center"/>
    </xf>
    <xf numFmtId="170" fontId="23" fillId="13" borderId="2" xfId="1" applyNumberFormat="1" applyFont="1" applyFill="1" applyBorder="1" applyAlignment="1" applyProtection="1">
      <alignment horizontal="left" vertical="center"/>
    </xf>
    <xf numFmtId="0" fontId="25" fillId="9" borderId="0" xfId="18" applyFont="1" applyFill="1" applyBorder="1" applyAlignment="1" applyProtection="1">
      <alignment horizontal="left" vertical="center"/>
    </xf>
    <xf numFmtId="166" fontId="23" fillId="10" borderId="2" xfId="18" applyNumberFormat="1" applyFont="1" applyFill="1" applyBorder="1" applyAlignment="1" applyProtection="1">
      <alignment horizontal="center" vertical="center"/>
    </xf>
    <xf numFmtId="0" fontId="26" fillId="9" borderId="2" xfId="18" applyFont="1" applyFill="1" applyBorder="1" applyAlignment="1" applyProtection="1">
      <alignment vertical="center"/>
    </xf>
    <xf numFmtId="166" fontId="25" fillId="9" borderId="2" xfId="1" applyNumberFormat="1" applyFont="1" applyFill="1" applyBorder="1" applyAlignment="1" applyProtection="1">
      <alignment horizontal="left" vertical="center"/>
    </xf>
    <xf numFmtId="166" fontId="25" fillId="9" borderId="4" xfId="18" applyNumberFormat="1" applyFont="1" applyFill="1" applyBorder="1" applyAlignment="1" applyProtection="1">
      <alignment horizontal="left" vertical="center"/>
    </xf>
    <xf numFmtId="0" fontId="26" fillId="9" borderId="2" xfId="18" applyFont="1" applyFill="1" applyBorder="1" applyAlignment="1" applyProtection="1"/>
    <xf numFmtId="166" fontId="27" fillId="0" borderId="2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12" fillId="9" borderId="11" xfId="18" applyFont="1" applyFill="1" applyBorder="1" applyAlignment="1" applyProtection="1">
      <alignment vertical="center"/>
    </xf>
    <xf numFmtId="0" fontId="12" fillId="9" borderId="12" xfId="18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12" fillId="9" borderId="14" xfId="18" applyFont="1" applyFill="1" applyBorder="1" applyAlignment="1" applyProtection="1">
      <alignment vertical="center"/>
    </xf>
    <xf numFmtId="0" fontId="0" fillId="0" borderId="15" xfId="0" applyFont="1" applyBorder="1"/>
    <xf numFmtId="0" fontId="12" fillId="9" borderId="16" xfId="18" applyFont="1" applyFill="1" applyBorder="1" applyAlignment="1" applyProtection="1">
      <alignment vertical="center"/>
    </xf>
    <xf numFmtId="0" fontId="12" fillId="9" borderId="17" xfId="18" applyFont="1" applyFill="1" applyBorder="1" applyAlignment="1" applyProtection="1">
      <alignment vertical="center"/>
    </xf>
    <xf numFmtId="0" fontId="0" fillId="0" borderId="18" xfId="0" applyFont="1" applyBorder="1"/>
    <xf numFmtId="0" fontId="12" fillId="9" borderId="19" xfId="18" applyFont="1" applyFill="1" applyBorder="1" applyAlignment="1" applyProtection="1">
      <alignment vertical="center"/>
    </xf>
    <xf numFmtId="0" fontId="12" fillId="9" borderId="20" xfId="18" applyFont="1" applyFill="1" applyBorder="1" applyAlignment="1" applyProtection="1">
      <alignment vertical="center"/>
    </xf>
    <xf numFmtId="0" fontId="28" fillId="10" borderId="2" xfId="18" applyFont="1" applyFill="1" applyBorder="1" applyAlignment="1" applyProtection="1">
      <alignment horizontal="center" vertical="center"/>
    </xf>
    <xf numFmtId="0" fontId="28" fillId="14" borderId="2" xfId="18" applyFont="1" applyFill="1" applyBorder="1" applyAlignment="1" applyProtection="1">
      <alignment horizontal="center" vertical="center"/>
    </xf>
    <xf numFmtId="165" fontId="28" fillId="10" borderId="2" xfId="1" applyFont="1" applyFill="1" applyBorder="1" applyAlignment="1" applyProtection="1">
      <alignment horizontal="center" vertical="center"/>
    </xf>
    <xf numFmtId="0" fontId="28" fillId="9" borderId="0" xfId="18" applyFont="1" applyFill="1" applyBorder="1" applyAlignment="1" applyProtection="1">
      <alignment horizontal="center" vertical="center"/>
    </xf>
    <xf numFmtId="0" fontId="26" fillId="9" borderId="0" xfId="18" applyFont="1" applyFill="1" applyBorder="1" applyAlignment="1" applyProtection="1">
      <alignment vertical="center"/>
    </xf>
    <xf numFmtId="0" fontId="26" fillId="9" borderId="2" xfId="18" applyFont="1" applyFill="1" applyBorder="1" applyAlignment="1" applyProtection="1">
      <alignment vertical="center" wrapText="1"/>
    </xf>
    <xf numFmtId="0" fontId="26" fillId="9" borderId="2" xfId="18" applyFont="1" applyFill="1" applyBorder="1" applyAlignment="1" applyProtection="1">
      <alignment horizontal="left" vertical="center"/>
    </xf>
    <xf numFmtId="0" fontId="26" fillId="9" borderId="2" xfId="18" applyFont="1" applyFill="1" applyBorder="1" applyAlignment="1" applyProtection="1">
      <alignment horizontal="center" vertical="center"/>
    </xf>
    <xf numFmtId="166" fontId="26" fillId="9" borderId="2" xfId="1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center" vertical="center"/>
    </xf>
    <xf numFmtId="166" fontId="25" fillId="9" borderId="2" xfId="18" applyNumberFormat="1" applyFont="1" applyFill="1" applyBorder="1" applyAlignment="1" applyProtection="1">
      <alignment horizontal="center" vertical="center"/>
    </xf>
    <xf numFmtId="0" fontId="26" fillId="0" borderId="2" xfId="18" applyFont="1" applyBorder="1" applyAlignment="1" applyProtection="1">
      <alignment horizontal="left" vertical="center"/>
    </xf>
    <xf numFmtId="166" fontId="25" fillId="9" borderId="5" xfId="18" applyNumberFormat="1" applyFont="1" applyFill="1" applyBorder="1" applyAlignment="1" applyProtection="1">
      <alignment horizontal="center" vertical="center"/>
    </xf>
    <xf numFmtId="166" fontId="28" fillId="10" borderId="2" xfId="1" applyNumberFormat="1" applyFont="1" applyFill="1" applyBorder="1" applyAlignment="1" applyProtection="1">
      <alignment horizontal="center" vertical="center"/>
    </xf>
    <xf numFmtId="166" fontId="28" fillId="13" borderId="2" xfId="18" applyNumberFormat="1" applyFont="1" applyFill="1" applyBorder="1" applyAlignment="1" applyProtection="1">
      <alignment horizontal="center" vertical="center"/>
    </xf>
    <xf numFmtId="0" fontId="23" fillId="9" borderId="0" xfId="18" applyFont="1" applyFill="1" applyBorder="1" applyAlignment="1" applyProtection="1">
      <alignment horizontal="center" vertical="center"/>
    </xf>
    <xf numFmtId="166" fontId="23" fillId="9" borderId="0" xfId="1" applyNumberFormat="1" applyFont="1" applyFill="1" applyBorder="1" applyAlignment="1" applyProtection="1">
      <alignment horizontal="center" vertical="center"/>
    </xf>
    <xf numFmtId="171" fontId="28" fillId="9" borderId="0" xfId="18" applyNumberFormat="1" applyFont="1" applyFill="1" applyBorder="1" applyAlignment="1" applyProtection="1">
      <alignment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9" borderId="3" xfId="18" applyFont="1" applyFill="1" applyBorder="1" applyAlignment="1" applyProtection="1">
      <alignment horizontal="center" vertical="center"/>
    </xf>
    <xf numFmtId="165" fontId="30" fillId="9" borderId="4" xfId="18" applyNumberFormat="1" applyFont="1" applyFill="1" applyBorder="1" applyAlignment="1" applyProtection="1">
      <alignment horizontal="center" vertical="center"/>
    </xf>
    <xf numFmtId="0" fontId="30" fillId="9" borderId="3" xfId="18" applyFont="1" applyFill="1" applyBorder="1" applyAlignment="1" applyProtection="1">
      <alignment vertical="center"/>
    </xf>
    <xf numFmtId="165" fontId="30" fillId="9" borderId="4" xfId="18" applyNumberFormat="1" applyFont="1" applyFill="1" applyBorder="1" applyAlignment="1" applyProtection="1">
      <alignment vertical="center"/>
    </xf>
    <xf numFmtId="165" fontId="30" fillId="9" borderId="2" xfId="18" applyNumberFormat="1" applyFont="1" applyFill="1" applyBorder="1" applyAlignment="1" applyProtection="1">
      <alignment horizontal="center" vertical="center"/>
    </xf>
    <xf numFmtId="165" fontId="30" fillId="9" borderId="2" xfId="18" applyNumberFormat="1" applyFont="1" applyFill="1" applyBorder="1" applyAlignment="1" applyProtection="1">
      <alignment vertical="center"/>
    </xf>
    <xf numFmtId="165" fontId="30" fillId="14" borderId="4" xfId="18" applyNumberFormat="1" applyFont="1" applyFill="1" applyBorder="1" applyAlignment="1" applyProtection="1">
      <alignment vertical="center"/>
    </xf>
    <xf numFmtId="165" fontId="30" fillId="9" borderId="5" xfId="18" applyNumberFormat="1" applyFont="1" applyFill="1" applyBorder="1" applyAlignment="1" applyProtection="1">
      <alignment horizontal="center" vertical="center"/>
    </xf>
    <xf numFmtId="165" fontId="30" fillId="9" borderId="5" xfId="18" applyNumberFormat="1" applyFont="1" applyFill="1" applyBorder="1" applyAlignment="1" applyProtection="1">
      <alignment vertical="center"/>
    </xf>
    <xf numFmtId="165" fontId="12" fillId="9" borderId="8" xfId="1" applyFont="1" applyFill="1" applyBorder="1" applyAlignment="1" applyProtection="1">
      <alignment horizontal="center" vertical="center"/>
    </xf>
    <xf numFmtId="0" fontId="29" fillId="9" borderId="21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30" fillId="9" borderId="0" xfId="18" applyFont="1" applyFill="1" applyBorder="1" applyAlignment="1" applyProtection="1">
      <alignment vertical="center"/>
    </xf>
    <xf numFmtId="0" fontId="30" fillId="9" borderId="0" xfId="18" applyFont="1" applyFill="1" applyBorder="1" applyAlignment="1" applyProtection="1">
      <alignment horizontal="center" vertical="center"/>
    </xf>
    <xf numFmtId="165" fontId="30" fillId="9" borderId="0" xfId="1" applyFont="1" applyFill="1" applyBorder="1" applyAlignment="1" applyProtection="1">
      <alignment vertical="center"/>
    </xf>
    <xf numFmtId="165" fontId="30" fillId="9" borderId="0" xfId="1" applyFont="1" applyFill="1" applyBorder="1" applyAlignment="1" applyProtection="1">
      <alignment horizontal="center" vertical="center"/>
    </xf>
    <xf numFmtId="0" fontId="30" fillId="9" borderId="2" xfId="18" applyFont="1" applyFill="1" applyBorder="1" applyAlignment="1" applyProtection="1">
      <alignment horizontal="center" vertical="center"/>
    </xf>
    <xf numFmtId="165" fontId="30" fillId="9" borderId="2" xfId="1" applyFont="1" applyFill="1" applyBorder="1" applyAlignment="1" applyProtection="1">
      <alignment horizontal="center" vertical="center"/>
    </xf>
    <xf numFmtId="165" fontId="30" fillId="14" borderId="2" xfId="1" applyFont="1" applyFill="1" applyBorder="1" applyAlignment="1" applyProtection="1">
      <alignment horizontal="center" vertical="center"/>
    </xf>
    <xf numFmtId="165" fontId="30" fillId="9" borderId="5" xfId="1" applyFont="1" applyFill="1" applyBorder="1" applyAlignment="1" applyProtection="1">
      <alignment horizontal="center" vertical="center"/>
    </xf>
    <xf numFmtId="0" fontId="30" fillId="9" borderId="5" xfId="18" applyFont="1" applyFill="1" applyBorder="1" applyAlignment="1" applyProtection="1">
      <alignment horizontal="center" vertical="center"/>
    </xf>
    <xf numFmtId="0" fontId="29" fillId="9" borderId="22" xfId="18" applyFont="1" applyFill="1" applyBorder="1" applyAlignment="1" applyProtection="1">
      <alignment horizontal="center" vertical="center"/>
    </xf>
    <xf numFmtId="0" fontId="25" fillId="9" borderId="0" xfId="18" applyFont="1" applyFill="1" applyBorder="1" applyAlignment="1" applyProtection="1">
      <alignment horizontal="center" vertical="center"/>
    </xf>
    <xf numFmtId="165" fontId="25" fillId="9" borderId="0" xfId="1" applyFont="1" applyFill="1" applyBorder="1" applyAlignment="1" applyProtection="1">
      <alignment horizontal="center" vertical="center"/>
    </xf>
    <xf numFmtId="0" fontId="29" fillId="9" borderId="8" xfId="18" applyFont="1" applyFill="1" applyBorder="1" applyAlignment="1" applyProtection="1">
      <alignment horizontal="center" vertical="center"/>
    </xf>
    <xf numFmtId="0" fontId="12" fillId="9" borderId="11" xfId="18" applyFont="1" applyFill="1" applyBorder="1" applyAlignment="1" applyProtection="1">
      <alignment horizontal="center" vertical="center"/>
    </xf>
    <xf numFmtId="0" fontId="12" fillId="9" borderId="16" xfId="18" applyFont="1" applyFill="1" applyBorder="1" applyAlignment="1" applyProtection="1">
      <alignment horizontal="center" vertical="center"/>
    </xf>
    <xf numFmtId="0" fontId="18" fillId="9" borderId="0" xfId="18" applyFont="1" applyFill="1" applyBorder="1" applyAlignment="1" applyProtection="1">
      <alignment vertical="center"/>
    </xf>
    <xf numFmtId="0" fontId="12" fillId="9" borderId="18" xfId="18" applyFont="1" applyFill="1" applyBorder="1" applyAlignment="1" applyProtection="1">
      <alignment vertical="center"/>
    </xf>
    <xf numFmtId="0" fontId="22" fillId="9" borderId="0" xfId="18" applyFont="1" applyFill="1" applyBorder="1" applyAlignment="1" applyProtection="1">
      <alignment vertical="center" wrapText="1"/>
    </xf>
    <xf numFmtId="0" fontId="23" fillId="16" borderId="5" xfId="18" applyFont="1" applyFill="1" applyBorder="1" applyAlignment="1" applyProtection="1">
      <alignment horizontal="center" vertical="center"/>
    </xf>
    <xf numFmtId="0" fontId="28" fillId="17" borderId="5" xfId="18" applyFont="1" applyFill="1" applyBorder="1" applyAlignment="1" applyProtection="1">
      <alignment horizontal="center" vertical="center" wrapText="1"/>
    </xf>
    <xf numFmtId="0" fontId="24" fillId="9" borderId="2" xfId="18" applyFont="1" applyFill="1" applyBorder="1" applyAlignment="1" applyProtection="1">
      <alignment vertical="center" wrapText="1"/>
    </xf>
    <xf numFmtId="0" fontId="24" fillId="9" borderId="2" xfId="18" applyFont="1" applyFill="1" applyBorder="1" applyAlignment="1" applyProtection="1">
      <alignment horizontal="left" vertical="center"/>
    </xf>
    <xf numFmtId="165" fontId="24" fillId="9" borderId="2" xfId="18" applyNumberFormat="1" applyFont="1" applyFill="1" applyBorder="1" applyAlignment="1" applyProtection="1">
      <alignment horizontal="center" vertical="center"/>
    </xf>
    <xf numFmtId="0" fontId="24" fillId="9" borderId="2" xfId="0" applyFont="1" applyFill="1" applyBorder="1"/>
    <xf numFmtId="166" fontId="24" fillId="9" borderId="2" xfId="0" applyNumberFormat="1" applyFont="1" applyFill="1" applyBorder="1" applyAlignment="1">
      <alignment horizontal="left" vertical="center"/>
    </xf>
    <xf numFmtId="166" fontId="24" fillId="9" borderId="2" xfId="2" applyNumberFormat="1" applyFont="1" applyFill="1" applyBorder="1" applyAlignment="1" applyProtection="1">
      <alignment horizontal="left" vertical="center"/>
    </xf>
    <xf numFmtId="168" fontId="26" fillId="9" borderId="2" xfId="2" applyFont="1" applyFill="1" applyBorder="1" applyAlignment="1" applyProtection="1">
      <alignment horizontal="center" vertical="center" wrapText="1"/>
    </xf>
    <xf numFmtId="171" fontId="28" fillId="9" borderId="2" xfId="18" applyNumberFormat="1" applyFont="1" applyFill="1" applyBorder="1" applyAlignment="1" applyProtection="1">
      <alignment horizontal="center" vertical="center" wrapText="1"/>
    </xf>
    <xf numFmtId="0" fontId="24" fillId="9" borderId="0" xfId="18" applyFont="1" applyFill="1" applyBorder="1" applyAlignment="1" applyProtection="1">
      <alignment vertical="center" wrapText="1"/>
    </xf>
    <xf numFmtId="0" fontId="24" fillId="9" borderId="0" xfId="18" applyFont="1" applyFill="1" applyBorder="1" applyAlignment="1" applyProtection="1">
      <alignment horizontal="left" vertical="center"/>
    </xf>
    <xf numFmtId="165" fontId="24" fillId="9" borderId="0" xfId="18" applyNumberFormat="1" applyFont="1" applyFill="1" applyBorder="1" applyAlignment="1" applyProtection="1">
      <alignment horizontal="center" vertical="center"/>
    </xf>
    <xf numFmtId="0" fontId="24" fillId="9" borderId="0" xfId="0" applyFont="1" applyFill="1" applyBorder="1"/>
    <xf numFmtId="166" fontId="24" fillId="9" borderId="0" xfId="0" applyNumberFormat="1" applyFont="1" applyFill="1" applyBorder="1" applyAlignment="1">
      <alignment horizontal="left" vertical="center"/>
    </xf>
    <xf numFmtId="166" fontId="24" fillId="9" borderId="0" xfId="2" applyNumberFormat="1" applyFont="1" applyFill="1" applyBorder="1" applyAlignment="1" applyProtection="1">
      <alignment horizontal="left" vertical="center"/>
    </xf>
    <xf numFmtId="168" fontId="26" fillId="9" borderId="0" xfId="2" applyFont="1" applyFill="1" applyBorder="1" applyAlignment="1" applyProtection="1">
      <alignment horizontal="center" vertical="center" wrapText="1"/>
    </xf>
    <xf numFmtId="171" fontId="28" fillId="9" borderId="0" xfId="18" applyNumberFormat="1" applyFont="1" applyFill="1" applyBorder="1" applyAlignment="1" applyProtection="1">
      <alignment horizontal="center" vertical="center" wrapText="1"/>
    </xf>
    <xf numFmtId="0" fontId="23" fillId="16" borderId="2" xfId="18" applyFont="1" applyFill="1" applyBorder="1" applyAlignment="1" applyProtection="1">
      <alignment horizontal="center" vertical="center"/>
    </xf>
    <xf numFmtId="0" fontId="28" fillId="17" borderId="2" xfId="18" applyFont="1" applyFill="1" applyBorder="1" applyAlignment="1" applyProtection="1">
      <alignment horizontal="center" vertical="center" wrapText="1"/>
    </xf>
    <xf numFmtId="0" fontId="24" fillId="9" borderId="4" xfId="18" applyFont="1" applyFill="1" applyBorder="1" applyAlignment="1" applyProtection="1">
      <alignment vertical="center" wrapText="1"/>
    </xf>
    <xf numFmtId="0" fontId="24" fillId="9" borderId="4" xfId="18" applyFont="1" applyFill="1" applyBorder="1" applyAlignment="1" applyProtection="1">
      <alignment horizontal="left" vertical="center"/>
    </xf>
    <xf numFmtId="165" fontId="24" fillId="9" borderId="4" xfId="18" applyNumberFormat="1" applyFont="1" applyFill="1" applyBorder="1" applyAlignment="1" applyProtection="1">
      <alignment horizontal="center" vertical="center"/>
    </xf>
    <xf numFmtId="0" fontId="24" fillId="9" borderId="4" xfId="0" applyFont="1" applyFill="1" applyBorder="1"/>
    <xf numFmtId="166" fontId="24" fillId="9" borderId="4" xfId="0" applyNumberFormat="1" applyFont="1" applyFill="1" applyBorder="1" applyAlignment="1">
      <alignment horizontal="left" vertical="center"/>
    </xf>
    <xf numFmtId="166" fontId="24" fillId="9" borderId="4" xfId="2" applyNumberFormat="1" applyFont="1" applyFill="1" applyBorder="1" applyAlignment="1" applyProtection="1">
      <alignment horizontal="left" vertical="center"/>
    </xf>
    <xf numFmtId="166" fontId="24" fillId="9" borderId="23" xfId="2" applyNumberFormat="1" applyFont="1" applyFill="1" applyBorder="1" applyAlignment="1" applyProtection="1">
      <alignment horizontal="left" vertical="center"/>
    </xf>
    <xf numFmtId="166" fontId="31" fillId="9" borderId="2" xfId="2" applyNumberFormat="1" applyFont="1" applyFill="1" applyBorder="1" applyAlignment="1" applyProtection="1">
      <alignment horizontal="left" vertical="center"/>
    </xf>
    <xf numFmtId="171" fontId="28" fillId="9" borderId="21" xfId="18" applyNumberFormat="1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>
      <alignment vertical="center"/>
    </xf>
    <xf numFmtId="0" fontId="32" fillId="0" borderId="2" xfId="0" applyFont="1" applyBorder="1"/>
    <xf numFmtId="0" fontId="32" fillId="0" borderId="2" xfId="0" applyFont="1" applyBorder="1" applyAlignment="1">
      <alignment horizontal="center" vertical="center"/>
    </xf>
    <xf numFmtId="166" fontId="32" fillId="0" borderId="2" xfId="0" applyNumberFormat="1" applyFont="1" applyBorder="1" applyAlignment="1">
      <alignment horizontal="left" vertical="center"/>
    </xf>
    <xf numFmtId="166" fontId="24" fillId="9" borderId="7" xfId="2" applyNumberFormat="1" applyFont="1" applyFill="1" applyBorder="1" applyAlignment="1" applyProtection="1">
      <alignment horizontal="left" vertical="center"/>
    </xf>
    <xf numFmtId="171" fontId="28" fillId="9" borderId="24" xfId="18" applyNumberFormat="1" applyFont="1" applyFill="1" applyBorder="1" applyAlignment="1" applyProtection="1">
      <alignment horizontal="center" vertical="center" wrapText="1"/>
    </xf>
    <xf numFmtId="0" fontId="24" fillId="9" borderId="5" xfId="18" applyFont="1" applyFill="1" applyBorder="1" applyAlignment="1" applyProtection="1">
      <alignment horizontal="left" vertical="center"/>
    </xf>
    <xf numFmtId="0" fontId="24" fillId="9" borderId="2" xfId="0" applyFont="1" applyFill="1" applyBorder="1" applyAlignment="1">
      <alignment horizontal="left" vertical="center"/>
    </xf>
    <xf numFmtId="0" fontId="24" fillId="9" borderId="2" xfId="0" applyFont="1" applyFill="1" applyBorder="1" applyAlignment="1">
      <alignment horizontal="center" vertical="center"/>
    </xf>
    <xf numFmtId="170" fontId="24" fillId="9" borderId="2" xfId="2" applyNumberFormat="1" applyFont="1" applyFill="1" applyBorder="1" applyAlignment="1" applyProtection="1">
      <alignment horizontal="left" vertical="center"/>
    </xf>
    <xf numFmtId="0" fontId="24" fillId="0" borderId="2" xfId="18" applyFont="1" applyBorder="1" applyAlignment="1" applyProtection="1">
      <alignment horizontal="left" vertical="center"/>
    </xf>
    <xf numFmtId="0" fontId="24" fillId="0" borderId="2" xfId="0" applyFont="1" applyBorder="1"/>
    <xf numFmtId="0" fontId="24" fillId="9" borderId="4" xfId="18" applyFont="1" applyFill="1" applyBorder="1" applyAlignment="1" applyProtection="1">
      <alignment vertical="center"/>
    </xf>
    <xf numFmtId="0" fontId="31" fillId="17" borderId="4" xfId="18" applyFont="1" applyFill="1" applyBorder="1" applyAlignment="1" applyProtection="1">
      <alignment horizontal="left" vertical="center"/>
    </xf>
    <xf numFmtId="0" fontId="31" fillId="17" borderId="4" xfId="18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166" fontId="31" fillId="17" borderId="23" xfId="2" applyNumberFormat="1" applyFont="1" applyFill="1" applyBorder="1" applyAlignment="1" applyProtection="1">
      <alignment horizontal="left" vertical="center"/>
    </xf>
    <xf numFmtId="166" fontId="31" fillId="17" borderId="4" xfId="2" applyNumberFormat="1" applyFont="1" applyFill="1" applyBorder="1" applyAlignment="1" applyProtection="1">
      <alignment horizontal="left" vertical="center"/>
    </xf>
    <xf numFmtId="166" fontId="31" fillId="17" borderId="2" xfId="2" applyNumberFormat="1" applyFont="1" applyFill="1" applyBorder="1" applyAlignment="1" applyProtection="1">
      <alignment horizontal="left" vertical="center"/>
    </xf>
    <xf numFmtId="166" fontId="31" fillId="17" borderId="25" xfId="2" applyNumberFormat="1" applyFont="1" applyFill="1" applyBorder="1" applyAlignment="1" applyProtection="1">
      <alignment horizontal="left" vertical="center"/>
    </xf>
    <xf numFmtId="0" fontId="28" fillId="9" borderId="0" xfId="18" applyFont="1" applyFill="1" applyBorder="1" applyAlignment="1" applyProtection="1">
      <alignment horizontal="left" vertical="center"/>
    </xf>
    <xf numFmtId="0" fontId="28" fillId="9" borderId="0" xfId="0" applyFont="1" applyFill="1" applyAlignment="1">
      <alignment horizontal="center" vertical="center"/>
    </xf>
    <xf numFmtId="165" fontId="28" fillId="9" borderId="0" xfId="0" applyNumberFormat="1" applyFont="1" applyFill="1" applyAlignment="1">
      <alignment horizontal="center" vertical="center"/>
    </xf>
    <xf numFmtId="165" fontId="26" fillId="9" borderId="2" xfId="18" applyNumberFormat="1" applyFont="1" applyFill="1" applyBorder="1" applyAlignment="1" applyProtection="1">
      <alignment horizontal="center" vertical="center"/>
    </xf>
    <xf numFmtId="0" fontId="26" fillId="9" borderId="2" xfId="0" applyFont="1" applyFill="1" applyBorder="1"/>
    <xf numFmtId="166" fontId="26" fillId="9" borderId="2" xfId="0" applyNumberFormat="1" applyFont="1" applyFill="1" applyBorder="1" applyAlignment="1">
      <alignment horizontal="left" vertical="center"/>
    </xf>
    <xf numFmtId="164" fontId="26" fillId="0" borderId="2" xfId="2" applyNumberFormat="1" applyFont="1" applyBorder="1" applyAlignment="1" applyProtection="1">
      <alignment horizontal="left"/>
    </xf>
    <xf numFmtId="166" fontId="26" fillId="9" borderId="2" xfId="2" applyNumberFormat="1" applyFont="1" applyFill="1" applyBorder="1" applyAlignment="1" applyProtection="1">
      <alignment horizontal="left" vertical="center"/>
    </xf>
    <xf numFmtId="168" fontId="26" fillId="9" borderId="5" xfId="2" applyFont="1" applyFill="1" applyBorder="1" applyAlignment="1" applyProtection="1">
      <alignment horizontal="center" vertical="center" wrapText="1"/>
    </xf>
    <xf numFmtId="171" fontId="28" fillId="9" borderId="5" xfId="18" applyNumberFormat="1" applyFont="1" applyFill="1" applyBorder="1" applyAlignment="1" applyProtection="1">
      <alignment horizontal="center" vertical="center" wrapText="1"/>
    </xf>
    <xf numFmtId="0" fontId="26" fillId="0" borderId="2" xfId="0" applyFont="1" applyBorder="1"/>
    <xf numFmtId="0" fontId="12" fillId="9" borderId="2" xfId="18" applyFont="1" applyFill="1" applyBorder="1" applyAlignment="1" applyProtection="1">
      <alignment vertical="center" wrapText="1"/>
    </xf>
    <xf numFmtId="0" fontId="28" fillId="17" borderId="2" xfId="18" applyFont="1" applyFill="1" applyBorder="1" applyAlignment="1" applyProtection="1">
      <alignment horizontal="left" vertical="center"/>
    </xf>
    <xf numFmtId="0" fontId="28" fillId="0" borderId="3" xfId="0" applyFont="1" applyBorder="1" applyAlignment="1">
      <alignment horizontal="left" vertical="center"/>
    </xf>
    <xf numFmtId="166" fontId="28" fillId="17" borderId="2" xfId="2" applyNumberFormat="1" applyFont="1" applyFill="1" applyBorder="1" applyAlignment="1" applyProtection="1">
      <alignment horizontal="center" vertical="center"/>
    </xf>
    <xf numFmtId="164" fontId="28" fillId="17" borderId="2" xfId="2" applyNumberFormat="1" applyFont="1" applyFill="1" applyBorder="1" applyAlignment="1" applyProtection="1">
      <alignment horizontal="center" vertical="center"/>
    </xf>
    <xf numFmtId="167" fontId="12" fillId="9" borderId="0" xfId="18" applyNumberFormat="1" applyFont="1" applyFill="1" applyBorder="1" applyAlignment="1" applyProtection="1">
      <alignment horizontal="right" vertical="center" wrapText="1"/>
    </xf>
    <xf numFmtId="166" fontId="12" fillId="9" borderId="0" xfId="18" applyNumberFormat="1" applyFont="1" applyFill="1" applyBorder="1" applyAlignment="1" applyProtection="1">
      <alignment horizontal="center" vertical="center"/>
    </xf>
    <xf numFmtId="166" fontId="33" fillId="9" borderId="2" xfId="18" applyNumberFormat="1" applyFont="1" applyFill="1" applyBorder="1" applyAlignment="1" applyProtection="1">
      <alignment horizontal="center" vertical="center"/>
    </xf>
    <xf numFmtId="166" fontId="28" fillId="9" borderId="2" xfId="18" applyNumberFormat="1" applyFont="1" applyFill="1" applyBorder="1" applyAlignment="1" applyProtection="1">
      <alignment horizontal="center" vertical="center"/>
    </xf>
    <xf numFmtId="0" fontId="26" fillId="0" borderId="0" xfId="0" applyFont="1"/>
    <xf numFmtId="164" fontId="26" fillId="0" borderId="7" xfId="2" applyNumberFormat="1" applyFont="1" applyBorder="1" applyAlignment="1" applyProtection="1"/>
    <xf numFmtId="164" fontId="26" fillId="9" borderId="4" xfId="2" applyNumberFormat="1" applyFont="1" applyFill="1" applyBorder="1" applyAlignment="1" applyProtection="1">
      <alignment vertical="center"/>
    </xf>
    <xf numFmtId="0" fontId="26" fillId="9" borderId="4" xfId="18" applyFont="1" applyFill="1" applyBorder="1" applyAlignment="1" applyProtection="1">
      <alignment horizontal="left" vertical="center"/>
    </xf>
    <xf numFmtId="165" fontId="26" fillId="9" borderId="4" xfId="18" applyNumberFormat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23" xfId="2" applyNumberFormat="1" applyFont="1" applyBorder="1" applyAlignment="1" applyProtection="1">
      <alignment horizontal="center" vertical="center"/>
    </xf>
    <xf numFmtId="164" fontId="26" fillId="0" borderId="4" xfId="2" applyNumberFormat="1" applyFont="1" applyBorder="1" applyAlignment="1" applyProtection="1"/>
    <xf numFmtId="164" fontId="26" fillId="9" borderId="2" xfId="2" applyNumberFormat="1" applyFont="1" applyFill="1" applyBorder="1" applyAlignment="1" applyProtection="1">
      <alignment vertical="center"/>
    </xf>
    <xf numFmtId="164" fontId="26" fillId="9" borderId="5" xfId="2" applyNumberFormat="1" applyFont="1" applyFill="1" applyBorder="1" applyAlignment="1" applyProtection="1">
      <alignment vertical="center"/>
    </xf>
    <xf numFmtId="0" fontId="28" fillId="17" borderId="2" xfId="18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164" fontId="28" fillId="17" borderId="7" xfId="2" applyNumberFormat="1" applyFont="1" applyFill="1" applyBorder="1" applyAlignment="1" applyProtection="1">
      <alignment horizontal="center" vertical="center"/>
    </xf>
    <xf numFmtId="164" fontId="28" fillId="17" borderId="2" xfId="2" applyNumberFormat="1" applyFont="1" applyFill="1" applyBorder="1" applyAlignment="1" applyProtection="1">
      <alignment vertical="center"/>
    </xf>
    <xf numFmtId="164" fontId="26" fillId="0" borderId="2" xfId="2" applyNumberFormat="1" applyFont="1" applyBorder="1" applyAlignment="1" applyProtection="1"/>
    <xf numFmtId="0" fontId="26" fillId="9" borderId="4" xfId="18" applyFont="1" applyFill="1" applyBorder="1" applyAlignment="1" applyProtection="1">
      <alignment vertical="center"/>
    </xf>
    <xf numFmtId="164" fontId="26" fillId="0" borderId="2" xfId="2" applyNumberFormat="1" applyFont="1" applyBorder="1" applyAlignment="1" applyProtection="1">
      <alignment horizontal="center" vertical="center"/>
    </xf>
    <xf numFmtId="4" fontId="12" fillId="9" borderId="0" xfId="18" applyNumberFormat="1" applyFont="1" applyFill="1" applyBorder="1" applyAlignment="1" applyProtection="1">
      <alignment vertical="center"/>
    </xf>
    <xf numFmtId="0" fontId="26" fillId="9" borderId="5" xfId="18" applyFont="1" applyFill="1" applyBorder="1" applyAlignment="1" applyProtection="1">
      <alignment horizontal="left" vertical="center"/>
    </xf>
    <xf numFmtId="0" fontId="26" fillId="9" borderId="5" xfId="18" applyFont="1" applyFill="1" applyBorder="1" applyAlignment="1" applyProtection="1">
      <alignment horizontal="center" vertical="center"/>
    </xf>
    <xf numFmtId="164" fontId="26" fillId="0" borderId="5" xfId="2" applyNumberFormat="1" applyFont="1" applyBorder="1" applyAlignment="1" applyProtection="1">
      <alignment horizontal="center" vertical="center"/>
    </xf>
    <xf numFmtId="0" fontId="26" fillId="9" borderId="5" xfId="18" applyFont="1" applyFill="1" applyBorder="1" applyAlignment="1" applyProtection="1">
      <alignment vertical="center"/>
    </xf>
    <xf numFmtId="164" fontId="26" fillId="0" borderId="5" xfId="2" applyNumberFormat="1" applyFont="1" applyBorder="1" applyAlignment="1" applyProtection="1"/>
    <xf numFmtId="0" fontId="28" fillId="0" borderId="3" xfId="0" applyFont="1" applyBorder="1" applyAlignment="1">
      <alignment horizontal="center" vertical="center"/>
    </xf>
    <xf numFmtId="164" fontId="28" fillId="17" borderId="2" xfId="2" applyNumberFormat="1" applyFont="1" applyFill="1" applyBorder="1" applyAlignment="1" applyProtection="1"/>
    <xf numFmtId="0" fontId="12" fillId="0" borderId="0" xfId="0" applyFont="1" applyAlignment="1">
      <alignment horizontal="left"/>
    </xf>
    <xf numFmtId="0" fontId="34" fillId="0" borderId="0" xfId="0" applyFont="1"/>
    <xf numFmtId="0" fontId="28" fillId="16" borderId="2" xfId="18" applyFont="1" applyFill="1" applyBorder="1" applyAlignment="1" applyProtection="1">
      <alignment horizontal="center" vertical="center"/>
    </xf>
    <xf numFmtId="0" fontId="26" fillId="9" borderId="2" xfId="18" applyFont="1" applyFill="1" applyBorder="1" applyAlignment="1" applyProtection="1">
      <alignment horizontal="center"/>
    </xf>
    <xf numFmtId="166" fontId="26" fillId="9" borderId="2" xfId="18" applyNumberFormat="1" applyFont="1" applyFill="1" applyBorder="1" applyAlignment="1" applyProtection="1">
      <alignment horizontal="left"/>
    </xf>
    <xf numFmtId="0" fontId="26" fillId="0" borderId="2" xfId="0" applyFont="1" applyBorder="1" applyAlignment="1">
      <alignment horizontal="center" vertical="center"/>
    </xf>
    <xf numFmtId="166" fontId="26" fillId="0" borderId="2" xfId="0" applyNumberFormat="1" applyFont="1" applyBorder="1" applyAlignment="1">
      <alignment horizontal="left" vertical="center"/>
    </xf>
    <xf numFmtId="166" fontId="26" fillId="0" borderId="2" xfId="0" applyNumberFormat="1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6" fontId="26" fillId="9" borderId="2" xfId="18" applyNumberFormat="1" applyFont="1" applyFill="1" applyBorder="1" applyAlignment="1" applyProtection="1">
      <alignment horizontal="left" vertical="center"/>
    </xf>
    <xf numFmtId="166" fontId="26" fillId="11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25" fillId="18" borderId="2" xfId="18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6" fillId="9" borderId="2" xfId="18" applyFont="1" applyFill="1" applyBorder="1" applyAlignment="1" applyProtection="1">
      <alignment horizontal="center" vertical="center"/>
    </xf>
    <xf numFmtId="168" fontId="36" fillId="0" borderId="2" xfId="0" applyNumberFormat="1" applyFont="1" applyBorder="1"/>
    <xf numFmtId="0" fontId="36" fillId="0" borderId="0" xfId="0" applyFont="1"/>
    <xf numFmtId="0" fontId="36" fillId="0" borderId="2" xfId="20" applyFont="1" applyBorder="1" applyAlignment="1">
      <alignment horizontal="center"/>
    </xf>
    <xf numFmtId="168" fontId="36" fillId="0" borderId="2" xfId="2" applyFont="1" applyBorder="1" applyAlignment="1" applyProtection="1"/>
    <xf numFmtId="168" fontId="32" fillId="0" borderId="2" xfId="2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2" xfId="20" applyFont="1" applyBorder="1" applyAlignment="1">
      <alignment horizontal="center" vertical="center"/>
    </xf>
    <xf numFmtId="168" fontId="32" fillId="0" borderId="2" xfId="2" applyFont="1" applyBorder="1" applyAlignment="1" applyProtection="1">
      <alignment vertical="center"/>
    </xf>
    <xf numFmtId="0" fontId="37" fillId="0" borderId="2" xfId="0" applyFont="1" applyBorder="1" applyAlignment="1">
      <alignment horizontal="center" vertical="center"/>
    </xf>
    <xf numFmtId="168" fontId="37" fillId="0" borderId="2" xfId="2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2" xfId="20" applyFont="1" applyBorder="1" applyAlignment="1">
      <alignment horizontal="center" vertical="center"/>
    </xf>
    <xf numFmtId="168" fontId="37" fillId="0" borderId="2" xfId="2" applyFont="1" applyBorder="1" applyAlignment="1" applyProtection="1">
      <alignment vertical="center"/>
    </xf>
    <xf numFmtId="168" fontId="36" fillId="0" borderId="2" xfId="2" applyFont="1" applyBorder="1" applyAlignment="1" applyProtection="1">
      <alignment horizontal="left"/>
    </xf>
    <xf numFmtId="168" fontId="36" fillId="0" borderId="2" xfId="2" applyFont="1" applyBorder="1"/>
    <xf numFmtId="166" fontId="38" fillId="12" borderId="2" xfId="18" applyNumberFormat="1" applyFont="1" applyFill="1" applyBorder="1" applyAlignment="1" applyProtection="1">
      <alignment horizontal="left" vertical="center"/>
    </xf>
    <xf numFmtId="9" fontId="35" fillId="0" borderId="0" xfId="3"/>
    <xf numFmtId="0" fontId="0" fillId="0" borderId="6" xfId="0" applyBorder="1" applyAlignment="1">
      <alignment horizontal="center" vertical="center" wrapText="1"/>
    </xf>
    <xf numFmtId="1" fontId="0" fillId="0" borderId="6" xfId="2" applyNumberFormat="1" applyFont="1" applyBorder="1" applyAlignment="1">
      <alignment horizontal="center" vertical="center" wrapText="1"/>
    </xf>
    <xf numFmtId="168" fontId="0" fillId="0" borderId="6" xfId="2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1" fontId="0" fillId="0" borderId="6" xfId="2" applyNumberFormat="1" applyFont="1" applyBorder="1" applyAlignment="1">
      <alignment horizontal="center" vertical="center"/>
    </xf>
    <xf numFmtId="0" fontId="21" fillId="13" borderId="6" xfId="18" applyFont="1" applyFill="1" applyBorder="1" applyAlignment="1" applyProtection="1">
      <alignment horizontal="center" vertical="center"/>
    </xf>
    <xf numFmtId="0" fontId="8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9" fontId="35" fillId="0" borderId="6" xfId="3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35" fillId="0" borderId="0" xfId="3" applyNumberFormat="1" applyAlignment="1"/>
    <xf numFmtId="0" fontId="0" fillId="0" borderId="0" xfId="0" applyNumberFormat="1" applyAlignment="1"/>
    <xf numFmtId="168" fontId="0" fillId="0" borderId="6" xfId="2" applyFont="1" applyBorder="1" applyAlignment="1">
      <alignment horizontal="center" vertical="center"/>
    </xf>
    <xf numFmtId="172" fontId="0" fillId="0" borderId="6" xfId="0" applyNumberFormat="1" applyBorder="1" applyAlignment="1">
      <alignment horizontal="center"/>
    </xf>
    <xf numFmtId="1" fontId="0" fillId="0" borderId="6" xfId="2" applyNumberFormat="1" applyFont="1" applyBorder="1" applyAlignment="1">
      <alignment horizontal="center"/>
    </xf>
    <xf numFmtId="0" fontId="19" fillId="10" borderId="2" xfId="18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/>
    </xf>
    <xf numFmtId="0" fontId="19" fillId="11" borderId="2" xfId="18" applyFont="1" applyFill="1" applyBorder="1" applyAlignment="1" applyProtection="1">
      <alignment horizontal="center" vertical="center"/>
    </xf>
    <xf numFmtId="165" fontId="19" fillId="11" borderId="2" xfId="1" applyFont="1" applyFill="1" applyBorder="1" applyAlignment="1" applyProtection="1">
      <alignment horizontal="center" vertical="center"/>
    </xf>
    <xf numFmtId="0" fontId="20" fillId="12" borderId="6" xfId="18" applyFont="1" applyFill="1" applyBorder="1" applyAlignment="1" applyProtection="1">
      <alignment horizontal="center" vertical="center"/>
    </xf>
    <xf numFmtId="168" fontId="21" fillId="13" borderId="6" xfId="2" applyFont="1" applyFill="1" applyBorder="1" applyAlignment="1" applyProtection="1">
      <alignment horizontal="center" vertical="center"/>
    </xf>
    <xf numFmtId="168" fontId="21" fillId="13" borderId="2" xfId="2" applyFont="1" applyFill="1" applyBorder="1" applyAlignment="1" applyProtection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23" fillId="12" borderId="2" xfId="18" applyFont="1" applyFill="1" applyBorder="1" applyAlignment="1" applyProtection="1">
      <alignment horizontal="center" vertical="center"/>
    </xf>
    <xf numFmtId="0" fontId="23" fillId="12" borderId="2" xfId="18" applyFont="1" applyFill="1" applyBorder="1" applyAlignment="1" applyProtection="1">
      <alignment horizontal="center" vertical="center" wrapText="1"/>
    </xf>
    <xf numFmtId="0" fontId="22" fillId="9" borderId="0" xfId="18" applyFont="1" applyFill="1" applyBorder="1" applyAlignment="1" applyProtection="1">
      <alignment horizontal="center" vertical="center" wrapText="1"/>
    </xf>
    <xf numFmtId="0" fontId="23" fillId="10" borderId="2" xfId="18" applyFont="1" applyFill="1" applyBorder="1" applyAlignment="1" applyProtection="1">
      <alignment horizontal="center" vertical="center"/>
    </xf>
    <xf numFmtId="165" fontId="23" fillId="10" borderId="2" xfId="1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 wrapText="1"/>
    </xf>
    <xf numFmtId="0" fontId="23" fillId="10" borderId="2" xfId="18" applyFont="1" applyFill="1" applyBorder="1" applyAlignment="1" applyProtection="1">
      <alignment horizontal="center" vertical="center" wrapText="1"/>
    </xf>
    <xf numFmtId="0" fontId="22" fillId="9" borderId="15" xfId="18" applyFont="1" applyFill="1" applyBorder="1" applyAlignment="1" applyProtection="1">
      <alignment horizontal="center" vertical="center" wrapText="1"/>
    </xf>
    <xf numFmtId="0" fontId="28" fillId="10" borderId="2" xfId="18" applyFont="1" applyFill="1" applyBorder="1" applyAlignment="1" applyProtection="1">
      <alignment horizontal="center" vertical="center"/>
    </xf>
    <xf numFmtId="0" fontId="28" fillId="14" borderId="2" xfId="18" applyFont="1" applyFill="1" applyBorder="1" applyAlignment="1" applyProtection="1">
      <alignment horizontal="center" vertical="center"/>
    </xf>
    <xf numFmtId="165" fontId="28" fillId="10" borderId="2" xfId="1" applyFont="1" applyFill="1" applyBorder="1" applyAlignment="1" applyProtection="1">
      <alignment horizontal="center" vertical="center"/>
    </xf>
    <xf numFmtId="0" fontId="28" fillId="10" borderId="2" xfId="18" applyFont="1" applyFill="1" applyBorder="1" applyAlignment="1" applyProtection="1">
      <alignment horizontal="center" vertical="center" wrapText="1"/>
    </xf>
    <xf numFmtId="0" fontId="28" fillId="15" borderId="2" xfId="18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 wrapText="1"/>
    </xf>
    <xf numFmtId="165" fontId="29" fillId="10" borderId="2" xfId="1" applyFont="1" applyFill="1" applyBorder="1" applyAlignment="1" applyProtection="1">
      <alignment horizontal="center" vertical="center"/>
    </xf>
    <xf numFmtId="167" fontId="26" fillId="9" borderId="2" xfId="18" applyNumberFormat="1" applyFont="1" applyFill="1" applyBorder="1" applyAlignment="1" applyProtection="1">
      <alignment horizontal="center" vertical="center"/>
    </xf>
    <xf numFmtId="0" fontId="22" fillId="9" borderId="20" xfId="18" applyFont="1" applyFill="1" applyBorder="1" applyAlignment="1" applyProtection="1">
      <alignment horizontal="center" vertical="center" wrapText="1"/>
    </xf>
    <xf numFmtId="0" fontId="28" fillId="17" borderId="5" xfId="0" applyFont="1" applyFill="1" applyBorder="1" applyAlignment="1">
      <alignment horizontal="center" vertical="center"/>
    </xf>
    <xf numFmtId="0" fontId="28" fillId="17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8" fillId="16" borderId="2" xfId="0" applyFont="1" applyFill="1" applyBorder="1" applyAlignment="1">
      <alignment horizontal="center" vertical="center" wrapText="1"/>
    </xf>
    <xf numFmtId="0" fontId="28" fillId="16" borderId="2" xfId="18" applyFont="1" applyFill="1" applyBorder="1" applyAlignment="1" applyProtection="1">
      <alignment horizontal="center" vertical="center"/>
    </xf>
  </cellXfs>
  <cellStyles count="31">
    <cellStyle name="Accent 1 5" xfId="4" xr:uid="{00000000-0005-0000-0000-000006000000}"/>
    <cellStyle name="Accent 2 6" xfId="5" xr:uid="{00000000-0005-0000-0000-000007000000}"/>
    <cellStyle name="Accent 3 7" xfId="6" xr:uid="{00000000-0005-0000-0000-000008000000}"/>
    <cellStyle name="Accent 4" xfId="7" xr:uid="{00000000-0005-0000-0000-000009000000}"/>
    <cellStyle name="Bad 8" xfId="8" xr:uid="{00000000-0005-0000-0000-00000A000000}"/>
    <cellStyle name="Error 9" xfId="9" xr:uid="{00000000-0005-0000-0000-00000B000000}"/>
    <cellStyle name="Footnote 10" xfId="10" xr:uid="{00000000-0005-0000-0000-00000C000000}"/>
    <cellStyle name="Good 11" xfId="11" xr:uid="{00000000-0005-0000-0000-00000D000000}"/>
    <cellStyle name="Heading 1 13" xfId="12" xr:uid="{00000000-0005-0000-0000-00000E000000}"/>
    <cellStyle name="Heading 12" xfId="13" xr:uid="{00000000-0005-0000-0000-00000F000000}"/>
    <cellStyle name="Heading 2 14" xfId="14" xr:uid="{00000000-0005-0000-0000-000010000000}"/>
    <cellStyle name="Hyperlink 15" xfId="15" xr:uid="{00000000-0005-0000-0000-000011000000}"/>
    <cellStyle name="Moeda" xfId="2" builtinId="4"/>
    <cellStyle name="Moeda 2" xfId="16" xr:uid="{00000000-0005-0000-0000-000012000000}"/>
    <cellStyle name="Neutral 16" xfId="17" xr:uid="{00000000-0005-0000-0000-000013000000}"/>
    <cellStyle name="Normal" xfId="0" builtinId="0"/>
    <cellStyle name="Normal 2" xfId="18" xr:uid="{00000000-0005-0000-0000-000014000000}"/>
    <cellStyle name="Normal 2 2" xfId="19" xr:uid="{00000000-0005-0000-0000-000015000000}"/>
    <cellStyle name="Normal 3" xfId="20" xr:uid="{00000000-0005-0000-0000-000016000000}"/>
    <cellStyle name="Normal 3 2" xfId="21" xr:uid="{00000000-0005-0000-0000-000017000000}"/>
    <cellStyle name="Normal 4" xfId="22" xr:uid="{00000000-0005-0000-0000-000018000000}"/>
    <cellStyle name="Normal 5" xfId="23" xr:uid="{00000000-0005-0000-0000-000019000000}"/>
    <cellStyle name="Note 17" xfId="24" xr:uid="{00000000-0005-0000-0000-00001A000000}"/>
    <cellStyle name="Porcentagem" xfId="3" builtinId="5"/>
    <cellStyle name="Porcentagem 2" xfId="25" xr:uid="{00000000-0005-0000-0000-00001B000000}"/>
    <cellStyle name="Result 18" xfId="26" xr:uid="{00000000-0005-0000-0000-00001C000000}"/>
    <cellStyle name="Status 19" xfId="27" xr:uid="{00000000-0005-0000-0000-00001D000000}"/>
    <cellStyle name="Text 20" xfId="28" xr:uid="{00000000-0005-0000-0000-00001E000000}"/>
    <cellStyle name="Vírgula" xfId="1" builtinId="3"/>
    <cellStyle name="Vírgula 2" xfId="29" xr:uid="{00000000-0005-0000-0000-00001F000000}"/>
    <cellStyle name="Warning 21" xfId="30" xr:uid="{00000000-0005-0000-0000-000020000000}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99"/>
      <rgbColor rgb="FF993366"/>
      <rgbColor rgb="FFFFFFCC"/>
      <rgbColor rgb="FFDDDDD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BFBFBF"/>
      <rgbColor rgb="FFFFC7CE"/>
      <rgbColor rgb="FFB2B2B2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85680</xdr:rowOff>
    </xdr:from>
    <xdr:to>
      <xdr:col>1</xdr:col>
      <xdr:colOff>581760</xdr:colOff>
      <xdr:row>3</xdr:row>
      <xdr:rowOff>218880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85680"/>
          <a:ext cx="713520" cy="79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38160</xdr:rowOff>
    </xdr:from>
    <xdr:to>
      <xdr:col>1</xdr:col>
      <xdr:colOff>600840</xdr:colOff>
      <xdr:row>4</xdr:row>
      <xdr:rowOff>66960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60"/>
          <a:ext cx="71208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38160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114480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115200</xdr:colOff>
      <xdr:row>0</xdr:row>
      <xdr:rowOff>168840</xdr:rowOff>
    </xdr:from>
    <xdr:to>
      <xdr:col>0</xdr:col>
      <xdr:colOff>934920</xdr:colOff>
      <xdr:row>4</xdr:row>
      <xdr:rowOff>51480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00" y="168840"/>
          <a:ext cx="81972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77040</xdr:rowOff>
    </xdr:from>
    <xdr:to>
      <xdr:col>0</xdr:col>
      <xdr:colOff>982440</xdr:colOff>
      <xdr:row>4</xdr:row>
      <xdr:rowOff>82800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77040"/>
          <a:ext cx="79200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D020540-B9F8-449A-8AD8-95BD67D024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097B04-E753-44AC-BE16-B57865809D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zoomScaleNormal="100" workbookViewId="0">
      <selection activeCell="G1" sqref="G1"/>
    </sheetView>
  </sheetViews>
  <sheetFormatPr defaultColWidth="8.7109375" defaultRowHeight="12.75"/>
  <cols>
    <col min="1" max="1" width="2" style="1" customWidth="1"/>
    <col min="2" max="2" width="28.7109375" style="1" customWidth="1"/>
    <col min="3" max="3" width="2.140625" style="1" customWidth="1"/>
    <col min="4" max="5" width="20.5703125" style="2" customWidth="1"/>
    <col min="6" max="7" width="20.5703125" style="1" customWidth="1"/>
    <col min="8" max="8" width="22" style="1" customWidth="1"/>
    <col min="9" max="9" width="9.42578125" style="1" customWidth="1"/>
    <col min="10" max="10" width="24.28515625" style="1" customWidth="1"/>
    <col min="11" max="11" width="22" style="1" customWidth="1"/>
    <col min="12" max="12" width="26.28515625" style="1" customWidth="1"/>
    <col min="13" max="13" width="19.5703125" style="1" customWidth="1"/>
    <col min="14" max="257" width="9.140625" style="1" customWidth="1"/>
    <col min="258" max="258" width="9.140625" customWidth="1"/>
  </cols>
  <sheetData>
    <row r="1" spans="1:8" ht="17.25" customHeight="1">
      <c r="A1" s="3"/>
      <c r="B1" s="4" t="s">
        <v>0</v>
      </c>
    </row>
    <row r="2" spans="1:8" ht="17.25" customHeight="1">
      <c r="A2" s="3"/>
      <c r="B2" s="4" t="s">
        <v>1</v>
      </c>
    </row>
    <row r="3" spans="1:8" ht="17.25" customHeight="1">
      <c r="A3" s="3"/>
      <c r="B3" s="4" t="s">
        <v>2</v>
      </c>
    </row>
    <row r="4" spans="1:8" ht="17.25" customHeight="1">
      <c r="A4" s="5"/>
      <c r="B4" s="4" t="s">
        <v>3</v>
      </c>
    </row>
    <row r="5" spans="1:8" ht="17.25" customHeight="1">
      <c r="B5" s="6" t="s">
        <v>4</v>
      </c>
    </row>
    <row r="6" spans="1:8" ht="17.25" customHeight="1">
      <c r="B6" s="6"/>
    </row>
    <row r="7" spans="1:8" ht="18" customHeight="1">
      <c r="B7" s="337" t="s">
        <v>5</v>
      </c>
      <c r="C7" s="8"/>
      <c r="D7" s="338" t="s">
        <v>6</v>
      </c>
      <c r="E7" s="338"/>
      <c r="F7" s="338"/>
      <c r="G7" s="338"/>
    </row>
    <row r="8" spans="1:8" ht="26.25" customHeight="1">
      <c r="B8" s="337"/>
      <c r="C8" s="8"/>
      <c r="D8" s="9" t="s">
        <v>7</v>
      </c>
      <c r="E8" s="10" t="s">
        <v>8</v>
      </c>
      <c r="F8" s="9"/>
      <c r="G8" s="7" t="s">
        <v>9</v>
      </c>
    </row>
    <row r="9" spans="1:8" ht="18.75" customHeight="1">
      <c r="B9" s="11" t="s">
        <v>10</v>
      </c>
      <c r="D9" s="12">
        <v>78408.72</v>
      </c>
      <c r="E9" s="13">
        <v>0</v>
      </c>
      <c r="F9" s="13">
        <v>0</v>
      </c>
      <c r="G9" s="14">
        <f t="shared" ref="G9:G25" si="0">D9+E9+F9</f>
        <v>78408.72</v>
      </c>
      <c r="H9" s="15"/>
    </row>
    <row r="10" spans="1:8" ht="18.75" customHeight="1">
      <c r="B10" s="16" t="s">
        <v>11</v>
      </c>
      <c r="D10" s="12">
        <v>72088.73</v>
      </c>
      <c r="E10" s="13">
        <v>0</v>
      </c>
      <c r="F10" s="13">
        <v>0</v>
      </c>
      <c r="G10" s="14">
        <f t="shared" si="0"/>
        <v>72088.73</v>
      </c>
    </row>
    <row r="11" spans="1:8" ht="18.75" customHeight="1">
      <c r="B11" s="16" t="s">
        <v>12</v>
      </c>
      <c r="D11" s="12">
        <v>200833.85</v>
      </c>
      <c r="E11" s="13">
        <v>0</v>
      </c>
      <c r="F11" s="13">
        <v>0</v>
      </c>
      <c r="G11" s="14">
        <f t="shared" si="0"/>
        <v>200833.85</v>
      </c>
    </row>
    <row r="12" spans="1:8" ht="18.75" customHeight="1">
      <c r="B12" s="16" t="s">
        <v>13</v>
      </c>
      <c r="D12" s="12">
        <v>14249.29</v>
      </c>
      <c r="E12" s="13">
        <v>0</v>
      </c>
      <c r="F12" s="13">
        <v>0</v>
      </c>
      <c r="G12" s="14">
        <f t="shared" si="0"/>
        <v>14249.29</v>
      </c>
    </row>
    <row r="13" spans="1:8" ht="18.75" customHeight="1">
      <c r="B13" s="16" t="s">
        <v>14</v>
      </c>
      <c r="D13" s="12">
        <v>134811.73000000001</v>
      </c>
      <c r="E13" s="13">
        <v>0</v>
      </c>
      <c r="F13" s="13">
        <v>0</v>
      </c>
      <c r="G13" s="14">
        <f t="shared" si="0"/>
        <v>134811.73000000001</v>
      </c>
    </row>
    <row r="14" spans="1:8" ht="18.75" customHeight="1">
      <c r="B14" s="16" t="s">
        <v>15</v>
      </c>
      <c r="D14" s="12">
        <v>96950.09</v>
      </c>
      <c r="E14" s="13">
        <v>0</v>
      </c>
      <c r="F14" s="13">
        <v>0</v>
      </c>
      <c r="G14" s="14">
        <f t="shared" si="0"/>
        <v>96950.09</v>
      </c>
    </row>
    <row r="15" spans="1:8" ht="18.75" customHeight="1">
      <c r="B15" s="16" t="s">
        <v>16</v>
      </c>
      <c r="D15" s="12">
        <v>155976.26999999999</v>
      </c>
      <c r="E15" s="13">
        <v>0</v>
      </c>
      <c r="F15" s="13">
        <v>0</v>
      </c>
      <c r="G15" s="14">
        <f t="shared" si="0"/>
        <v>155976.26999999999</v>
      </c>
    </row>
    <row r="16" spans="1:8" ht="18.75" customHeight="1">
      <c r="B16" s="16" t="s">
        <v>17</v>
      </c>
      <c r="D16" s="12">
        <v>170903.73</v>
      </c>
      <c r="E16" s="13">
        <v>0</v>
      </c>
      <c r="F16" s="13">
        <v>0</v>
      </c>
      <c r="G16" s="14">
        <f t="shared" si="0"/>
        <v>170903.73</v>
      </c>
    </row>
    <row r="17" spans="2:7" ht="18.75" customHeight="1">
      <c r="B17" s="16" t="s">
        <v>18</v>
      </c>
      <c r="D17" s="12">
        <v>101536.57</v>
      </c>
      <c r="E17" s="13">
        <v>0</v>
      </c>
      <c r="F17" s="13">
        <v>0</v>
      </c>
      <c r="G17" s="14">
        <f t="shared" si="0"/>
        <v>101536.57</v>
      </c>
    </row>
    <row r="18" spans="2:7" ht="18.75" customHeight="1">
      <c r="B18" s="16" t="s">
        <v>19</v>
      </c>
      <c r="D18" s="12">
        <v>57731.7</v>
      </c>
      <c r="E18" s="13">
        <v>0</v>
      </c>
      <c r="F18" s="13">
        <v>0</v>
      </c>
      <c r="G18" s="14">
        <f t="shared" si="0"/>
        <v>57731.7</v>
      </c>
    </row>
    <row r="19" spans="2:7" ht="18.75" customHeight="1">
      <c r="B19" s="16" t="s">
        <v>20</v>
      </c>
      <c r="D19" s="12">
        <v>235650.07</v>
      </c>
      <c r="E19" s="13">
        <v>0</v>
      </c>
      <c r="F19" s="13">
        <v>0</v>
      </c>
      <c r="G19" s="14">
        <f t="shared" si="0"/>
        <v>235650.07</v>
      </c>
    </row>
    <row r="20" spans="2:7" ht="18.75" customHeight="1">
      <c r="B20" s="16" t="s">
        <v>21</v>
      </c>
      <c r="D20" s="12">
        <v>70543.11</v>
      </c>
      <c r="E20" s="13">
        <v>0</v>
      </c>
      <c r="F20" s="13">
        <v>0</v>
      </c>
      <c r="G20" s="14">
        <f t="shared" si="0"/>
        <v>70543.11</v>
      </c>
    </row>
    <row r="21" spans="2:7" ht="18.75" customHeight="1">
      <c r="B21" s="16" t="s">
        <v>22</v>
      </c>
      <c r="D21" s="12">
        <v>91434.04</v>
      </c>
      <c r="E21" s="13">
        <v>0</v>
      </c>
      <c r="F21" s="13">
        <v>0</v>
      </c>
      <c r="G21" s="14">
        <f t="shared" si="0"/>
        <v>91434.04</v>
      </c>
    </row>
    <row r="22" spans="2:7" ht="18.75" customHeight="1">
      <c r="B22" s="17" t="s">
        <v>23</v>
      </c>
      <c r="D22" s="12">
        <v>156062.64000000001</v>
      </c>
      <c r="E22" s="13">
        <v>0</v>
      </c>
      <c r="F22" s="13">
        <v>0</v>
      </c>
      <c r="G22" s="14">
        <f t="shared" si="0"/>
        <v>156062.64000000001</v>
      </c>
    </row>
    <row r="23" spans="2:7" ht="18.75" customHeight="1">
      <c r="B23" s="17" t="s">
        <v>24</v>
      </c>
      <c r="D23" s="12">
        <v>0</v>
      </c>
      <c r="E23" s="14">
        <v>41115.449999999997</v>
      </c>
      <c r="F23" s="13">
        <v>0</v>
      </c>
      <c r="G23" s="14">
        <f t="shared" si="0"/>
        <v>41115.449999999997</v>
      </c>
    </row>
    <row r="24" spans="2:7" ht="18.75" customHeight="1">
      <c r="B24" s="17" t="s">
        <v>25</v>
      </c>
      <c r="D24" s="12">
        <v>0</v>
      </c>
      <c r="E24" s="14">
        <v>24181.38</v>
      </c>
      <c r="F24" s="13">
        <v>0</v>
      </c>
      <c r="G24" s="14">
        <f t="shared" si="0"/>
        <v>24181.38</v>
      </c>
    </row>
    <row r="25" spans="2:7" ht="18.75" customHeight="1">
      <c r="B25" s="17"/>
      <c r="D25" s="12">
        <v>0</v>
      </c>
      <c r="E25" s="14">
        <v>0</v>
      </c>
      <c r="F25" s="13">
        <v>0</v>
      </c>
      <c r="G25" s="14">
        <f t="shared" si="0"/>
        <v>0</v>
      </c>
    </row>
    <row r="26" spans="2:7" ht="18" customHeight="1">
      <c r="B26" s="7" t="s">
        <v>9</v>
      </c>
      <c r="C26" s="8"/>
      <c r="D26" s="18">
        <f>SUM(D9:D25)</f>
        <v>1637180.54</v>
      </c>
      <c r="E26" s="18">
        <f>SUM(E9:E25)</f>
        <v>65296.83</v>
      </c>
      <c r="F26" s="18">
        <f>SUM(F9:F25)</f>
        <v>0</v>
      </c>
      <c r="G26" s="18">
        <f>SUM(G9:G25)</f>
        <v>1702477.3699999999</v>
      </c>
    </row>
    <row r="27" spans="2:7" ht="18" customHeight="1"/>
    <row r="28" spans="2:7" ht="18" customHeight="1"/>
    <row r="29" spans="2:7" ht="18" customHeight="1">
      <c r="B29" s="337" t="s">
        <v>5</v>
      </c>
      <c r="C29" s="19"/>
      <c r="D29" s="338" t="s">
        <v>26</v>
      </c>
      <c r="E29" s="338"/>
      <c r="F29" s="338"/>
      <c r="G29" s="338"/>
    </row>
    <row r="30" spans="2:7" ht="18" customHeight="1">
      <c r="B30" s="337"/>
      <c r="C30" s="19"/>
      <c r="D30" s="9" t="s">
        <v>27</v>
      </c>
      <c r="E30" s="10"/>
      <c r="F30" s="9"/>
      <c r="G30" s="7" t="s">
        <v>9</v>
      </c>
    </row>
    <row r="31" spans="2:7" ht="18" customHeight="1">
      <c r="B31" s="20" t="s">
        <v>28</v>
      </c>
      <c r="C31" s="21"/>
      <c r="D31" s="22">
        <v>130151.42</v>
      </c>
      <c r="E31" s="13">
        <v>0</v>
      </c>
      <c r="F31" s="13">
        <v>0</v>
      </c>
      <c r="G31" s="14">
        <f t="shared" ref="G31:G37" si="1">SUM(D31:F31)</f>
        <v>130151.42</v>
      </c>
    </row>
    <row r="32" spans="2:7" ht="18" customHeight="1">
      <c r="B32" s="11" t="s">
        <v>29</v>
      </c>
      <c r="C32" s="21"/>
      <c r="D32" s="22">
        <v>15262.59</v>
      </c>
      <c r="E32" s="13">
        <v>0</v>
      </c>
      <c r="F32" s="13">
        <v>0</v>
      </c>
      <c r="G32" s="14">
        <f t="shared" si="1"/>
        <v>15262.59</v>
      </c>
    </row>
    <row r="33" spans="2:7" ht="18" customHeight="1">
      <c r="B33" s="11" t="s">
        <v>30</v>
      </c>
      <c r="C33" s="21"/>
      <c r="D33" s="22">
        <v>28723.01</v>
      </c>
      <c r="E33" s="13">
        <v>0</v>
      </c>
      <c r="F33" s="13">
        <v>0</v>
      </c>
      <c r="G33" s="14">
        <f t="shared" si="1"/>
        <v>28723.01</v>
      </c>
    </row>
    <row r="34" spans="2:7" ht="18" customHeight="1">
      <c r="B34" s="23" t="s">
        <v>31</v>
      </c>
      <c r="C34" s="21"/>
      <c r="D34" s="22">
        <v>79182.929999999993</v>
      </c>
      <c r="E34" s="13">
        <v>0</v>
      </c>
      <c r="F34" s="13">
        <v>0</v>
      </c>
      <c r="G34" s="14">
        <f t="shared" si="1"/>
        <v>79182.929999999993</v>
      </c>
    </row>
    <row r="35" spans="2:7" ht="18" customHeight="1">
      <c r="B35" s="23" t="s">
        <v>32</v>
      </c>
      <c r="C35" s="21"/>
      <c r="D35" s="13">
        <v>46450.53</v>
      </c>
      <c r="E35" s="13">
        <v>0</v>
      </c>
      <c r="F35" s="13">
        <v>0</v>
      </c>
      <c r="G35" s="14">
        <f t="shared" si="1"/>
        <v>46450.53</v>
      </c>
    </row>
    <row r="36" spans="2:7" ht="18" customHeight="1">
      <c r="B36" s="23" t="s">
        <v>33</v>
      </c>
      <c r="C36" s="21"/>
      <c r="D36" s="13">
        <v>48706.48</v>
      </c>
      <c r="E36" s="13">
        <v>0</v>
      </c>
      <c r="F36" s="13">
        <v>0</v>
      </c>
      <c r="G36" s="14">
        <f t="shared" si="1"/>
        <v>48706.48</v>
      </c>
    </row>
    <row r="37" spans="2:7" ht="18" customHeight="1">
      <c r="B37" s="16" t="s">
        <v>20</v>
      </c>
      <c r="C37" s="21"/>
      <c r="D37" s="13">
        <v>0</v>
      </c>
      <c r="E37" s="13">
        <v>0</v>
      </c>
      <c r="F37" s="13">
        <v>0</v>
      </c>
      <c r="G37" s="14">
        <f t="shared" si="1"/>
        <v>0</v>
      </c>
    </row>
    <row r="38" spans="2:7" ht="18" customHeight="1">
      <c r="B38" s="7" t="s">
        <v>9</v>
      </c>
      <c r="C38" s="19"/>
      <c r="D38" s="18">
        <f>SUM(D31:D37)</f>
        <v>348476.95999999996</v>
      </c>
      <c r="E38" s="18">
        <f>SUM(E31:E37)</f>
        <v>0</v>
      </c>
      <c r="F38" s="18">
        <f>SUM(F31:F37)</f>
        <v>0</v>
      </c>
      <c r="G38" s="18">
        <f>SUM(G31:G37)</f>
        <v>348476.95999999996</v>
      </c>
    </row>
    <row r="39" spans="2:7" ht="18" customHeight="1"/>
    <row r="40" spans="2:7" ht="18" customHeight="1"/>
    <row r="41" spans="2:7" ht="37.5" customHeight="1">
      <c r="B41" s="339" t="s">
        <v>5</v>
      </c>
      <c r="C41" s="19"/>
      <c r="D41" s="340" t="s">
        <v>34</v>
      </c>
      <c r="E41" s="340"/>
      <c r="F41" s="340"/>
    </row>
    <row r="42" spans="2:7" ht="18.75" customHeight="1">
      <c r="B42" s="339"/>
      <c r="C42" s="19"/>
      <c r="D42" s="25" t="s">
        <v>35</v>
      </c>
      <c r="E42" s="24" t="s">
        <v>36</v>
      </c>
      <c r="F42" s="24" t="s">
        <v>9</v>
      </c>
    </row>
    <row r="43" spans="2:7" ht="18.75" customHeight="1">
      <c r="B43" s="20" t="s">
        <v>28</v>
      </c>
      <c r="C43" s="21"/>
      <c r="D43" s="26">
        <f t="shared" ref="D43:D54" si="2">G9</f>
        <v>78408.72</v>
      </c>
      <c r="E43" s="27">
        <f>G31</f>
        <v>130151.42</v>
      </c>
      <c r="F43" s="27">
        <f t="shared" ref="F43:F55" si="3">D43+E43</f>
        <v>208560.14</v>
      </c>
    </row>
    <row r="44" spans="2:7" ht="18.75" customHeight="1">
      <c r="B44" s="11" t="s">
        <v>37</v>
      </c>
      <c r="C44" s="21"/>
      <c r="D44" s="26">
        <f t="shared" si="2"/>
        <v>72088.73</v>
      </c>
      <c r="E44" s="27">
        <v>0</v>
      </c>
      <c r="F44" s="27">
        <f t="shared" si="3"/>
        <v>72088.73</v>
      </c>
    </row>
    <row r="45" spans="2:7" ht="18.75" customHeight="1">
      <c r="B45" s="11" t="s">
        <v>29</v>
      </c>
      <c r="C45" s="21"/>
      <c r="D45" s="26">
        <f t="shared" si="2"/>
        <v>200833.85</v>
      </c>
      <c r="E45" s="27">
        <f>G32</f>
        <v>15262.59</v>
      </c>
      <c r="F45" s="27">
        <f t="shared" si="3"/>
        <v>216096.44</v>
      </c>
    </row>
    <row r="46" spans="2:7" ht="18.75" customHeight="1">
      <c r="B46" s="11" t="s">
        <v>33</v>
      </c>
      <c r="C46" s="21"/>
      <c r="D46" s="26">
        <f t="shared" si="2"/>
        <v>14249.29</v>
      </c>
      <c r="E46" s="27">
        <f>D36</f>
        <v>48706.48</v>
      </c>
      <c r="F46" s="27">
        <f t="shared" si="3"/>
        <v>62955.770000000004</v>
      </c>
    </row>
    <row r="47" spans="2:7" ht="18.75" customHeight="1">
      <c r="B47" s="11" t="s">
        <v>30</v>
      </c>
      <c r="C47" s="21"/>
      <c r="D47" s="26">
        <f t="shared" si="2"/>
        <v>134811.73000000001</v>
      </c>
      <c r="E47" s="27">
        <f>G33</f>
        <v>28723.01</v>
      </c>
      <c r="F47" s="27">
        <f t="shared" si="3"/>
        <v>163534.74000000002</v>
      </c>
    </row>
    <row r="48" spans="2:7" ht="18.75" customHeight="1">
      <c r="B48" s="11" t="s">
        <v>38</v>
      </c>
      <c r="C48" s="21"/>
      <c r="D48" s="26">
        <f t="shared" si="2"/>
        <v>96950.09</v>
      </c>
      <c r="E48" s="27">
        <v>0</v>
      </c>
      <c r="F48" s="27">
        <f t="shared" si="3"/>
        <v>96950.09</v>
      </c>
    </row>
    <row r="49" spans="2:10" ht="18.75" customHeight="1">
      <c r="B49" s="23" t="s">
        <v>31</v>
      </c>
      <c r="C49" s="21"/>
      <c r="D49" s="26">
        <f t="shared" si="2"/>
        <v>155976.26999999999</v>
      </c>
      <c r="E49" s="27">
        <f>G34</f>
        <v>79182.929999999993</v>
      </c>
      <c r="F49" s="27">
        <f t="shared" si="3"/>
        <v>235159.19999999998</v>
      </c>
    </row>
    <row r="50" spans="2:10" ht="18.75" customHeight="1">
      <c r="B50" s="23" t="s">
        <v>39</v>
      </c>
      <c r="C50" s="21"/>
      <c r="D50" s="26">
        <f t="shared" si="2"/>
        <v>170903.73</v>
      </c>
      <c r="E50" s="27">
        <v>0</v>
      </c>
      <c r="F50" s="27">
        <f t="shared" si="3"/>
        <v>170903.73</v>
      </c>
    </row>
    <row r="51" spans="2:10" ht="18.75" customHeight="1">
      <c r="B51" s="23" t="s">
        <v>40</v>
      </c>
      <c r="C51" s="21"/>
      <c r="D51" s="26">
        <f t="shared" si="2"/>
        <v>101536.57</v>
      </c>
      <c r="E51" s="27">
        <v>0</v>
      </c>
      <c r="F51" s="27">
        <f t="shared" si="3"/>
        <v>101536.57</v>
      </c>
    </row>
    <row r="52" spans="2:10" ht="18.75" customHeight="1">
      <c r="B52" s="11" t="s">
        <v>41</v>
      </c>
      <c r="C52" s="21"/>
      <c r="D52" s="26">
        <f t="shared" si="2"/>
        <v>57731.7</v>
      </c>
      <c r="E52" s="27">
        <v>0</v>
      </c>
      <c r="F52" s="27">
        <f t="shared" si="3"/>
        <v>57731.7</v>
      </c>
    </row>
    <row r="53" spans="2:10" ht="18.75" customHeight="1">
      <c r="B53" s="23" t="s">
        <v>42</v>
      </c>
      <c r="C53" s="21"/>
      <c r="D53" s="26">
        <f t="shared" si="2"/>
        <v>235650.07</v>
      </c>
      <c r="E53" s="27">
        <v>0</v>
      </c>
      <c r="F53" s="27">
        <f t="shared" si="3"/>
        <v>235650.07</v>
      </c>
    </row>
    <row r="54" spans="2:10" ht="18.75" customHeight="1">
      <c r="B54" s="23" t="s">
        <v>43</v>
      </c>
      <c r="C54" s="21"/>
      <c r="D54" s="26">
        <f t="shared" si="2"/>
        <v>70543.11</v>
      </c>
      <c r="E54" s="27">
        <v>0</v>
      </c>
      <c r="F54" s="27">
        <f t="shared" si="3"/>
        <v>70543.11</v>
      </c>
    </row>
    <row r="55" spans="2:10" ht="18" customHeight="1">
      <c r="B55" s="23" t="s">
        <v>32</v>
      </c>
      <c r="C55" s="21"/>
      <c r="D55" s="28">
        <v>37324</v>
      </c>
      <c r="E55" s="27">
        <f>D35</f>
        <v>46450.53</v>
      </c>
      <c r="F55" s="27">
        <f t="shared" si="3"/>
        <v>83774.53</v>
      </c>
    </row>
    <row r="56" spans="2:10" ht="22.5" customHeight="1">
      <c r="B56" s="24" t="s">
        <v>9</v>
      </c>
      <c r="C56" s="19"/>
      <c r="D56" s="29">
        <f>SUM(D43:D55)</f>
        <v>1427007.86</v>
      </c>
      <c r="E56" s="29">
        <f>SUM(E43:E55)</f>
        <v>348476.96000000008</v>
      </c>
      <c r="F56" s="30">
        <f>SUM(F43:F55)</f>
        <v>1775484.82</v>
      </c>
    </row>
    <row r="57" spans="2:10" ht="18" customHeight="1"/>
    <row r="58" spans="2:10" ht="18" customHeight="1">
      <c r="G58" s="31"/>
    </row>
    <row r="59" spans="2:10" ht="18.75" customHeight="1">
      <c r="G59" s="2"/>
      <c r="H59" s="15"/>
    </row>
    <row r="60" spans="2:10" ht="18.75" customHeight="1"/>
    <row r="61" spans="2:10" ht="18.75" customHeight="1">
      <c r="H61" s="32"/>
    </row>
    <row r="62" spans="2:10" ht="18.75" customHeight="1">
      <c r="H62" s="32"/>
      <c r="J62" s="15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2"/>
    </row>
    <row r="73" spans="10:10" ht="24.7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861111111111" right="0.209722222222222" top="0.56527777777777799" bottom="0.57152777777777797" header="0.511811023622047" footer="0.2"/>
  <pageSetup paperSize="9" scale="90" pageOrder="overThenDown" orientation="portrait" horizontalDpi="300" verticalDpi="300"/>
  <headerFooter>
    <oddFooter>&amp;C&amp;6&amp;P de&amp;N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63C5-8F63-4683-902E-232BEC804EA6}">
  <dimension ref="A1:J31"/>
  <sheetViews>
    <sheetView workbookViewId="0">
      <selection activeCell="M15" sqref="M15"/>
    </sheetView>
  </sheetViews>
  <sheetFormatPr defaultRowHeight="12.75"/>
  <cols>
    <col min="1" max="1" width="78.140625" customWidth="1"/>
  </cols>
  <sheetData>
    <row r="1" spans="1:10">
      <c r="A1" s="294" t="s">
        <v>118</v>
      </c>
      <c r="B1" s="295"/>
      <c r="C1" s="295"/>
      <c r="D1" s="295"/>
      <c r="E1" s="295"/>
      <c r="F1" s="295"/>
      <c r="G1" s="295"/>
      <c r="H1" s="296"/>
    </row>
    <row r="2" spans="1:10">
      <c r="A2" s="297" t="s">
        <v>119</v>
      </c>
      <c r="B2" s="298"/>
      <c r="C2" s="298"/>
      <c r="D2" s="298"/>
      <c r="E2" s="298"/>
      <c r="F2" s="298"/>
      <c r="G2" s="298"/>
      <c r="H2" s="299"/>
    </row>
    <row r="3" spans="1:10">
      <c r="A3" s="297" t="s">
        <v>120</v>
      </c>
      <c r="B3" s="298"/>
      <c r="C3" s="298"/>
      <c r="D3" s="298"/>
      <c r="E3" s="298"/>
      <c r="F3" s="298"/>
      <c r="G3" s="298"/>
      <c r="H3" s="299"/>
    </row>
    <row r="4" spans="1:10">
      <c r="A4" s="297" t="s">
        <v>121</v>
      </c>
      <c r="B4" s="298"/>
      <c r="C4" s="298"/>
      <c r="D4" s="298"/>
      <c r="E4" s="298"/>
      <c r="F4" s="298"/>
      <c r="G4" s="298"/>
      <c r="H4" s="299"/>
    </row>
    <row r="5" spans="1:10" ht="13.5" thickBot="1">
      <c r="A5" s="300" t="s">
        <v>122</v>
      </c>
      <c r="B5" s="301"/>
      <c r="C5" s="301"/>
      <c r="D5" s="301"/>
      <c r="E5" s="301"/>
      <c r="F5" s="301"/>
      <c r="G5" s="301"/>
      <c r="H5" s="302"/>
    </row>
    <row r="6" spans="1:10" ht="13.5" thickBot="1">
      <c r="A6" s="366" t="s">
        <v>225</v>
      </c>
      <c r="B6" s="366"/>
      <c r="C6" s="366"/>
      <c r="D6" s="366"/>
      <c r="E6" s="366"/>
      <c r="F6" s="366"/>
      <c r="G6" s="366"/>
      <c r="H6" s="366"/>
    </row>
    <row r="7" spans="1:10" ht="17.25" customHeight="1" thickBot="1">
      <c r="A7" s="325" t="s">
        <v>198</v>
      </c>
      <c r="B7" s="325" t="s">
        <v>199</v>
      </c>
      <c r="C7" s="334" t="s">
        <v>200</v>
      </c>
      <c r="D7" s="334" t="s">
        <v>219</v>
      </c>
      <c r="E7" s="334" t="s">
        <v>218</v>
      </c>
      <c r="F7" s="325" t="s">
        <v>9</v>
      </c>
      <c r="G7" s="327" t="s">
        <v>196</v>
      </c>
      <c r="H7" s="329" t="s">
        <v>197</v>
      </c>
    </row>
    <row r="8" spans="1:10" ht="17.25" customHeight="1" thickBot="1">
      <c r="A8" s="324" t="s">
        <v>50</v>
      </c>
      <c r="B8" s="325">
        <v>5</v>
      </c>
      <c r="C8" s="336">
        <v>2</v>
      </c>
      <c r="D8" s="336">
        <v>0</v>
      </c>
      <c r="E8" s="336">
        <v>1</v>
      </c>
      <c r="F8" s="335">
        <f>SUM(B8:E8)</f>
        <v>8</v>
      </c>
      <c r="G8" s="328">
        <v>6</v>
      </c>
      <c r="H8" s="330">
        <f t="shared" ref="H8:H24" si="0">F8/G8</f>
        <v>1.3333333333333333</v>
      </c>
      <c r="J8" s="320"/>
    </row>
    <row r="9" spans="1:10" ht="17.25" customHeight="1" thickBot="1">
      <c r="A9" s="324" t="s">
        <v>172</v>
      </c>
      <c r="B9" s="325">
        <v>5</v>
      </c>
      <c r="C9" s="336">
        <v>2</v>
      </c>
      <c r="D9" s="336">
        <v>0</v>
      </c>
      <c r="E9" s="336">
        <v>6</v>
      </c>
      <c r="F9" s="335">
        <f t="shared" ref="F9:F23" si="1">SUM(B9:E9)</f>
        <v>13</v>
      </c>
      <c r="G9" s="328">
        <v>23</v>
      </c>
      <c r="H9" s="330">
        <f t="shared" si="0"/>
        <v>0.56521739130434778</v>
      </c>
      <c r="J9" s="320"/>
    </row>
    <row r="10" spans="1:10" ht="17.25" customHeight="1" thickBot="1">
      <c r="A10" s="324" t="s">
        <v>52</v>
      </c>
      <c r="B10" s="325">
        <v>19</v>
      </c>
      <c r="C10" s="336">
        <v>10</v>
      </c>
      <c r="D10" s="336">
        <v>1</v>
      </c>
      <c r="E10" s="336">
        <v>11</v>
      </c>
      <c r="F10" s="335">
        <f t="shared" si="1"/>
        <v>41</v>
      </c>
      <c r="G10" s="328">
        <v>26</v>
      </c>
      <c r="H10" s="330">
        <f t="shared" si="0"/>
        <v>1.5769230769230769</v>
      </c>
      <c r="J10" s="320"/>
    </row>
    <row r="11" spans="1:10" ht="17.25" customHeight="1" thickBot="1">
      <c r="A11" s="324" t="s">
        <v>173</v>
      </c>
      <c r="B11" s="325">
        <v>4</v>
      </c>
      <c r="C11" s="336">
        <v>6</v>
      </c>
      <c r="D11" s="336">
        <v>1</v>
      </c>
      <c r="E11" s="336">
        <v>4</v>
      </c>
      <c r="F11" s="335">
        <f t="shared" si="1"/>
        <v>15</v>
      </c>
      <c r="G11" s="328">
        <v>35</v>
      </c>
      <c r="H11" s="330">
        <f t="shared" si="0"/>
        <v>0.42857142857142855</v>
      </c>
      <c r="J11" s="320"/>
    </row>
    <row r="12" spans="1:10" ht="17.25" customHeight="1" thickBot="1">
      <c r="A12" s="324" t="s">
        <v>54</v>
      </c>
      <c r="B12" s="325">
        <v>0</v>
      </c>
      <c r="C12" s="336">
        <v>0</v>
      </c>
      <c r="D12" s="336">
        <v>0</v>
      </c>
      <c r="E12" s="336">
        <v>0</v>
      </c>
      <c r="F12" s="335">
        <f t="shared" si="1"/>
        <v>0</v>
      </c>
      <c r="G12" s="328">
        <v>19</v>
      </c>
      <c r="H12" s="330">
        <f t="shared" si="0"/>
        <v>0</v>
      </c>
      <c r="J12" s="320"/>
    </row>
    <row r="13" spans="1:10" ht="17.25" customHeight="1" thickBot="1">
      <c r="A13" s="324" t="s">
        <v>201</v>
      </c>
      <c r="B13" s="325">
        <v>1</v>
      </c>
      <c r="C13" s="336">
        <v>1</v>
      </c>
      <c r="D13" s="336">
        <v>0</v>
      </c>
      <c r="E13" s="336">
        <v>5</v>
      </c>
      <c r="F13" s="335">
        <f t="shared" si="1"/>
        <v>7</v>
      </c>
      <c r="G13" s="328">
        <v>15</v>
      </c>
      <c r="H13" s="330">
        <f t="shared" si="0"/>
        <v>0.46666666666666667</v>
      </c>
      <c r="J13" s="320"/>
    </row>
    <row r="14" spans="1:10" ht="17.25" customHeight="1" thickBot="1">
      <c r="A14" s="324" t="s">
        <v>56</v>
      </c>
      <c r="B14" s="325">
        <v>35</v>
      </c>
      <c r="C14" s="336">
        <v>2</v>
      </c>
      <c r="D14" s="336">
        <v>1</v>
      </c>
      <c r="E14" s="336">
        <v>13</v>
      </c>
      <c r="F14" s="335">
        <f t="shared" si="1"/>
        <v>51</v>
      </c>
      <c r="G14" s="328">
        <v>33</v>
      </c>
      <c r="H14" s="330">
        <f t="shared" si="0"/>
        <v>1.5454545454545454</v>
      </c>
      <c r="J14" s="320"/>
    </row>
    <row r="15" spans="1:10" ht="17.25" customHeight="1" thickBot="1">
      <c r="A15" s="324" t="s">
        <v>176</v>
      </c>
      <c r="B15" s="325">
        <v>17</v>
      </c>
      <c r="C15" s="336">
        <v>19</v>
      </c>
      <c r="D15" s="336">
        <v>0</v>
      </c>
      <c r="E15" s="336">
        <v>1</v>
      </c>
      <c r="F15" s="335">
        <f t="shared" si="1"/>
        <v>37</v>
      </c>
      <c r="G15" s="328">
        <v>56</v>
      </c>
      <c r="H15" s="330">
        <f t="shared" si="0"/>
        <v>0.6607142857142857</v>
      </c>
      <c r="J15" s="320"/>
    </row>
    <row r="16" spans="1:10" ht="17.25" customHeight="1" thickBot="1">
      <c r="A16" s="324" t="s">
        <v>177</v>
      </c>
      <c r="B16" s="325">
        <v>4</v>
      </c>
      <c r="C16" s="336">
        <v>4</v>
      </c>
      <c r="D16" s="336">
        <v>1</v>
      </c>
      <c r="E16" s="336">
        <v>6</v>
      </c>
      <c r="F16" s="335">
        <f t="shared" si="1"/>
        <v>15</v>
      </c>
      <c r="G16" s="328">
        <v>6</v>
      </c>
      <c r="H16" s="330">
        <f t="shared" si="0"/>
        <v>2.5</v>
      </c>
      <c r="J16" s="320"/>
    </row>
    <row r="17" spans="1:10" ht="17.25" customHeight="1" thickBot="1">
      <c r="A17" s="324" t="s">
        <v>178</v>
      </c>
      <c r="B17" s="325">
        <v>2</v>
      </c>
      <c r="C17" s="336">
        <v>4</v>
      </c>
      <c r="D17" s="336">
        <v>0</v>
      </c>
      <c r="E17" s="336">
        <v>12</v>
      </c>
      <c r="F17" s="335">
        <f t="shared" si="1"/>
        <v>18</v>
      </c>
      <c r="G17" s="328">
        <v>17</v>
      </c>
      <c r="H17" s="330">
        <f t="shared" si="0"/>
        <v>1.0588235294117647</v>
      </c>
      <c r="J17" s="320"/>
    </row>
    <row r="18" spans="1:10" ht="17.25" customHeight="1" thickBot="1">
      <c r="A18" s="324" t="s">
        <v>60</v>
      </c>
      <c r="B18" s="325">
        <v>4</v>
      </c>
      <c r="C18" s="336">
        <v>0</v>
      </c>
      <c r="D18" s="336">
        <v>0</v>
      </c>
      <c r="E18" s="336">
        <v>0</v>
      </c>
      <c r="F18" s="335">
        <f t="shared" si="1"/>
        <v>4</v>
      </c>
      <c r="G18" s="328">
        <v>10</v>
      </c>
      <c r="H18" s="330">
        <f t="shared" si="0"/>
        <v>0.4</v>
      </c>
      <c r="J18" s="320"/>
    </row>
    <row r="19" spans="1:10" ht="17.25" customHeight="1" thickBot="1">
      <c r="A19" s="324" t="s">
        <v>61</v>
      </c>
      <c r="B19" s="325">
        <v>34</v>
      </c>
      <c r="C19" s="336">
        <v>2</v>
      </c>
      <c r="D19" s="336">
        <v>0</v>
      </c>
      <c r="E19" s="336">
        <v>10</v>
      </c>
      <c r="F19" s="335">
        <f t="shared" si="1"/>
        <v>46</v>
      </c>
      <c r="G19" s="328">
        <v>36</v>
      </c>
      <c r="H19" s="330">
        <f t="shared" si="0"/>
        <v>1.2777777777777777</v>
      </c>
      <c r="J19" s="320"/>
    </row>
    <row r="20" spans="1:10" ht="17.25" customHeight="1" thickBot="1">
      <c r="A20" s="324" t="s">
        <v>62</v>
      </c>
      <c r="B20" s="325">
        <v>2</v>
      </c>
      <c r="C20" s="336">
        <v>8</v>
      </c>
      <c r="D20" s="336">
        <v>0</v>
      </c>
      <c r="E20" s="336">
        <v>0</v>
      </c>
      <c r="F20" s="335">
        <f t="shared" si="1"/>
        <v>10</v>
      </c>
      <c r="G20" s="328">
        <v>13</v>
      </c>
      <c r="H20" s="330">
        <f t="shared" si="0"/>
        <v>0.76923076923076927</v>
      </c>
      <c r="J20" s="320"/>
    </row>
    <row r="21" spans="1:10" ht="17.25" customHeight="1" thickBot="1">
      <c r="A21" s="324" t="s">
        <v>180</v>
      </c>
      <c r="B21" s="325">
        <v>16</v>
      </c>
      <c r="C21" s="336">
        <v>6</v>
      </c>
      <c r="D21" s="336">
        <v>0</v>
      </c>
      <c r="E21" s="336">
        <v>10</v>
      </c>
      <c r="F21" s="335">
        <f t="shared" si="1"/>
        <v>32</v>
      </c>
      <c r="G21" s="328">
        <v>20</v>
      </c>
      <c r="H21" s="330">
        <f t="shared" si="0"/>
        <v>1.6</v>
      </c>
      <c r="J21" s="320"/>
    </row>
    <row r="22" spans="1:10" ht="17.25" customHeight="1" thickBot="1">
      <c r="A22" s="324" t="s">
        <v>64</v>
      </c>
      <c r="B22" s="325">
        <v>19</v>
      </c>
      <c r="C22" s="336">
        <v>4</v>
      </c>
      <c r="D22" s="336">
        <v>0</v>
      </c>
      <c r="E22" s="336">
        <v>1</v>
      </c>
      <c r="F22" s="335">
        <f t="shared" si="1"/>
        <v>24</v>
      </c>
      <c r="G22" s="328">
        <v>14</v>
      </c>
      <c r="H22" s="330">
        <f t="shared" si="0"/>
        <v>1.7142857142857142</v>
      </c>
      <c r="J22" s="320"/>
    </row>
    <row r="23" spans="1:10" ht="17.25" customHeight="1" thickBot="1">
      <c r="A23" s="324" t="s">
        <v>181</v>
      </c>
      <c r="B23" s="325">
        <v>12</v>
      </c>
      <c r="C23" s="336">
        <v>2</v>
      </c>
      <c r="D23" s="336">
        <v>0</v>
      </c>
      <c r="E23" s="336">
        <v>20</v>
      </c>
      <c r="F23" s="335">
        <f t="shared" si="1"/>
        <v>34</v>
      </c>
      <c r="G23" s="328">
        <v>32</v>
      </c>
      <c r="H23" s="330">
        <f t="shared" si="0"/>
        <v>1.0625</v>
      </c>
      <c r="J23" s="320"/>
    </row>
    <row r="24" spans="1:10" ht="17.25" customHeight="1" thickBot="1">
      <c r="A24" s="324" t="s">
        <v>9</v>
      </c>
      <c r="B24" s="325">
        <v>259</v>
      </c>
      <c r="C24" s="336">
        <v>80</v>
      </c>
      <c r="D24" s="336">
        <f>SUM(D8:D23)</f>
        <v>4</v>
      </c>
      <c r="E24" s="336">
        <f>SUM(E8:E23)</f>
        <v>100</v>
      </c>
      <c r="F24" s="335">
        <f>SUM(F8:F23)</f>
        <v>355</v>
      </c>
      <c r="G24" s="328">
        <f>SUM(G8:G23)</f>
        <v>361</v>
      </c>
      <c r="H24" s="330">
        <f t="shared" si="0"/>
        <v>0.9833795013850416</v>
      </c>
      <c r="J24" s="320"/>
    </row>
    <row r="31" spans="1:10">
      <c r="I31" s="299"/>
    </row>
  </sheetData>
  <mergeCells count="1">
    <mergeCell ref="A6:H6"/>
  </mergeCells>
  <conditionalFormatting sqref="H8:H24">
    <cfRule type="cellIs" dxfId="2" priority="1" operator="equal">
      <formula>1</formula>
    </cfRule>
    <cfRule type="cellIs" dxfId="1" priority="2" operator="lessThan">
      <formula>1</formula>
    </cfRule>
    <cfRule type="cellIs" dxfId="0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zoomScaleNormal="100" workbookViewId="0"/>
  </sheetViews>
  <sheetFormatPr defaultColWidth="8.7109375" defaultRowHeight="12.75"/>
  <cols>
    <col min="1" max="1" width="2" style="1" customWidth="1"/>
    <col min="2" max="2" width="20.710937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0.7109375" style="1" customWidth="1"/>
    <col min="11" max="11" width="40" style="1" customWidth="1"/>
    <col min="12" max="12" width="0.7109375" style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2" ht="9" customHeight="1">
      <c r="A1" s="3" t="s">
        <v>132</v>
      </c>
    </row>
    <row r="2" spans="1:12" ht="9" customHeight="1">
      <c r="A2" s="3" t="s">
        <v>133</v>
      </c>
    </row>
    <row r="3" spans="1:12" ht="15" customHeight="1">
      <c r="A3" s="5" t="s">
        <v>134</v>
      </c>
    </row>
    <row r="4" spans="1:12" ht="133.5" customHeight="1">
      <c r="B4" s="347" t="s">
        <v>153</v>
      </c>
      <c r="C4" s="347"/>
      <c r="D4" s="347"/>
      <c r="E4" s="347"/>
      <c r="F4" s="347"/>
      <c r="G4" s="347"/>
      <c r="H4" s="347"/>
      <c r="I4" s="347"/>
      <c r="J4" s="185"/>
      <c r="K4" s="185"/>
      <c r="L4" s="185"/>
    </row>
    <row r="6" spans="1:12" ht="47.25" customHeight="1">
      <c r="B6" s="365" t="s">
        <v>141</v>
      </c>
      <c r="C6" s="365"/>
      <c r="D6" s="365"/>
      <c r="E6" s="365"/>
      <c r="F6" s="205" t="s">
        <v>154</v>
      </c>
      <c r="G6" s="205" t="s">
        <v>155</v>
      </c>
      <c r="H6" s="205" t="s">
        <v>156</v>
      </c>
      <c r="I6" s="205" t="s">
        <v>145</v>
      </c>
    </row>
    <row r="7" spans="1:12" ht="15" customHeight="1">
      <c r="B7" s="121" t="s">
        <v>29</v>
      </c>
      <c r="C7" s="238" t="s">
        <v>95</v>
      </c>
      <c r="D7" s="255"/>
      <c r="E7" s="256">
        <v>328438.93</v>
      </c>
      <c r="F7" s="257">
        <v>0</v>
      </c>
      <c r="G7" s="257">
        <f>E7-F7</f>
        <v>328438.93</v>
      </c>
      <c r="H7" s="257">
        <f>G7</f>
        <v>328438.93</v>
      </c>
      <c r="I7" s="257">
        <v>0</v>
      </c>
    </row>
    <row r="8" spans="1:12" ht="15" customHeight="1">
      <c r="B8" s="258" t="s">
        <v>30</v>
      </c>
      <c r="C8" s="259" t="s">
        <v>95</v>
      </c>
      <c r="D8" s="260"/>
      <c r="E8" s="261">
        <v>322710.53000000003</v>
      </c>
      <c r="F8" s="262">
        <v>3432.82759452971</v>
      </c>
      <c r="G8" s="262">
        <f>E8-F8</f>
        <v>319277.70240547031</v>
      </c>
      <c r="H8" s="262">
        <f>G8</f>
        <v>319277.70240547031</v>
      </c>
      <c r="I8" s="262">
        <v>0</v>
      </c>
      <c r="K8" s="31"/>
    </row>
    <row r="9" spans="1:12" ht="15" customHeight="1">
      <c r="B9" s="121" t="s">
        <v>38</v>
      </c>
      <c r="C9" s="238" t="s">
        <v>95</v>
      </c>
      <c r="D9" s="255"/>
      <c r="E9" s="261">
        <v>146140.57999999999</v>
      </c>
      <c r="F9" s="263">
        <v>0</v>
      </c>
      <c r="G9" s="263">
        <f>E9-F9</f>
        <v>146140.57999999999</v>
      </c>
      <c r="H9" s="263">
        <f>G9</f>
        <v>146140.57999999999</v>
      </c>
      <c r="I9" s="263">
        <v>0</v>
      </c>
    </row>
    <row r="10" spans="1:12" ht="15" customHeight="1">
      <c r="B10" s="121" t="s">
        <v>40</v>
      </c>
      <c r="C10" s="238" t="s">
        <v>95</v>
      </c>
      <c r="D10" s="255"/>
      <c r="E10" s="256">
        <v>85414.720000000205</v>
      </c>
      <c r="F10" s="264">
        <v>0</v>
      </c>
      <c r="G10" s="264">
        <f>E10-F10</f>
        <v>85414.720000000205</v>
      </c>
      <c r="H10" s="264">
        <f>G10</f>
        <v>85414.720000000205</v>
      </c>
      <c r="I10" s="264">
        <v>0</v>
      </c>
    </row>
    <row r="11" spans="1:12" ht="15.75" customHeight="1">
      <c r="B11" s="247" t="s">
        <v>9</v>
      </c>
      <c r="C11" s="265"/>
      <c r="D11" s="266"/>
      <c r="E11" s="267">
        <f>SUM(E7:E10)</f>
        <v>882704.76000000013</v>
      </c>
      <c r="F11" s="268">
        <v>3432.82759452971</v>
      </c>
      <c r="G11" s="268">
        <f>SUM(G7:G10)</f>
        <v>879271.93240547052</v>
      </c>
      <c r="H11" s="268">
        <f>SUM(H7:H10)</f>
        <v>879271.93240547052</v>
      </c>
      <c r="I11" s="268">
        <v>0</v>
      </c>
    </row>
    <row r="12" spans="1:12" ht="15.75" customHeight="1">
      <c r="B12" s="235"/>
      <c r="C12" s="140"/>
      <c r="D12" s="236"/>
      <c r="E12" s="237"/>
    </row>
    <row r="13" spans="1:12" ht="47.25" customHeight="1">
      <c r="B13" s="365" t="s">
        <v>148</v>
      </c>
      <c r="C13" s="365"/>
      <c r="D13" s="365"/>
      <c r="E13" s="365"/>
      <c r="F13" s="205" t="s">
        <v>154</v>
      </c>
      <c r="G13" s="205" t="s">
        <v>157</v>
      </c>
      <c r="H13" s="205" t="s">
        <v>144</v>
      </c>
      <c r="I13" s="205" t="s">
        <v>145</v>
      </c>
    </row>
    <row r="14" spans="1:12" ht="15" customHeight="1">
      <c r="B14" s="121" t="s">
        <v>28</v>
      </c>
      <c r="C14" s="238" t="s">
        <v>95</v>
      </c>
      <c r="D14" s="255"/>
      <c r="E14" s="269">
        <v>-536972.87</v>
      </c>
      <c r="F14" s="257">
        <v>0</v>
      </c>
      <c r="G14" s="257">
        <f t="shared" ref="G14:G22" si="0">E14+F14</f>
        <v>-536972.87</v>
      </c>
      <c r="H14" s="257">
        <v>-116416.819582739</v>
      </c>
      <c r="I14" s="257">
        <v>-420556.05041726102</v>
      </c>
    </row>
    <row r="15" spans="1:12" ht="15" customHeight="1">
      <c r="B15" s="270" t="s">
        <v>37</v>
      </c>
      <c r="C15" s="259" t="s">
        <v>95</v>
      </c>
      <c r="D15" s="255"/>
      <c r="E15" s="262">
        <v>-508574.61000000098</v>
      </c>
      <c r="F15" s="262">
        <v>-511110.65982364898</v>
      </c>
      <c r="G15" s="257">
        <f t="shared" si="0"/>
        <v>-1019685.2698236499</v>
      </c>
      <c r="H15" s="262">
        <v>-221069.85793944501</v>
      </c>
      <c r="I15" s="262">
        <v>-798615.411884206</v>
      </c>
    </row>
    <row r="16" spans="1:12" ht="15" customHeight="1">
      <c r="B16" s="121" t="s">
        <v>33</v>
      </c>
      <c r="C16" s="238" t="s">
        <v>95</v>
      </c>
      <c r="D16" s="255"/>
      <c r="E16" s="269">
        <v>-22161.4899999999</v>
      </c>
      <c r="F16" s="263">
        <v>0</v>
      </c>
      <c r="G16" s="257">
        <f t="shared" si="0"/>
        <v>-22161.4899999999</v>
      </c>
      <c r="H16" s="263">
        <v>-4804.6564866762501</v>
      </c>
      <c r="I16" s="263">
        <v>-17356.833513323701</v>
      </c>
    </row>
    <row r="17" spans="2:11" ht="15" customHeight="1">
      <c r="B17" s="121" t="s">
        <v>39</v>
      </c>
      <c r="C17" s="238" t="s">
        <v>95</v>
      </c>
      <c r="D17" s="255"/>
      <c r="E17" s="269">
        <v>-99452.7699999998</v>
      </c>
      <c r="F17" s="269">
        <v>-34172.861975594897</v>
      </c>
      <c r="G17" s="257">
        <f t="shared" si="0"/>
        <v>-133625.6319755947</v>
      </c>
      <c r="H17" s="269">
        <v>-28970.311087285001</v>
      </c>
      <c r="I17" s="269">
        <v>-104655.32088831</v>
      </c>
      <c r="K17" s="31"/>
    </row>
    <row r="18" spans="2:11" ht="15" customHeight="1">
      <c r="B18" s="121" t="s">
        <v>41</v>
      </c>
      <c r="C18" s="144" t="s">
        <v>99</v>
      </c>
      <c r="D18" s="255"/>
      <c r="E18" s="269">
        <v>-479870.41999999899</v>
      </c>
      <c r="F18" s="264">
        <v>-180484.14790452199</v>
      </c>
      <c r="G18" s="257">
        <f t="shared" si="0"/>
        <v>-660354.56790452101</v>
      </c>
      <c r="H18" s="264">
        <v>-143166.22475243101</v>
      </c>
      <c r="I18" s="264">
        <v>-517188.34315208998</v>
      </c>
    </row>
    <row r="19" spans="2:11" ht="15" customHeight="1">
      <c r="B19" s="121" t="s">
        <v>31</v>
      </c>
      <c r="C19" s="238" t="s">
        <v>95</v>
      </c>
      <c r="D19" s="255"/>
      <c r="E19" s="256">
        <v>29115.030000000199</v>
      </c>
      <c r="F19" s="269">
        <v>-194455.42234444999</v>
      </c>
      <c r="G19" s="257">
        <f t="shared" si="0"/>
        <v>-165340.39234444979</v>
      </c>
      <c r="H19" s="269">
        <v>-35846.136184315998</v>
      </c>
      <c r="I19" s="269">
        <v>-129494.256160134</v>
      </c>
    </row>
    <row r="20" spans="2:11" ht="15" customHeight="1">
      <c r="B20" s="143" t="s">
        <v>42</v>
      </c>
      <c r="C20" s="144" t="s">
        <v>99</v>
      </c>
      <c r="D20" s="260"/>
      <c r="E20" s="271">
        <v>-13669.6899999999</v>
      </c>
      <c r="F20" s="269">
        <v>0</v>
      </c>
      <c r="G20" s="257">
        <f t="shared" si="0"/>
        <v>-13669.6899999999</v>
      </c>
      <c r="H20" s="269">
        <v>-2963.6168294349</v>
      </c>
      <c r="I20" s="269">
        <v>-10706.073170565</v>
      </c>
      <c r="K20" s="272"/>
    </row>
    <row r="21" spans="2:11" ht="15" customHeight="1">
      <c r="B21" s="273" t="s">
        <v>43</v>
      </c>
      <c r="C21" s="274" t="s">
        <v>99</v>
      </c>
      <c r="D21" s="260"/>
      <c r="E21" s="275">
        <v>-177979.9</v>
      </c>
      <c r="F21" s="264">
        <v>-29208.067255993701</v>
      </c>
      <c r="G21" s="257">
        <f t="shared" si="0"/>
        <v>-207187.96725599369</v>
      </c>
      <c r="H21" s="264">
        <v>-44918.7762572723</v>
      </c>
      <c r="I21" s="264">
        <v>-162269.19099872099</v>
      </c>
      <c r="K21" s="272"/>
    </row>
    <row r="22" spans="2:11" ht="15" customHeight="1">
      <c r="B22" s="276" t="s">
        <v>158</v>
      </c>
      <c r="C22" s="274" t="s">
        <v>139</v>
      </c>
      <c r="D22" s="255"/>
      <c r="E22" s="277">
        <v>-979349.34</v>
      </c>
      <c r="F22" s="277">
        <v>-317296.75676793302</v>
      </c>
      <c r="G22" s="257">
        <f t="shared" si="0"/>
        <v>-1296646.0967679331</v>
      </c>
      <c r="H22" s="277">
        <v>-281115.53328587097</v>
      </c>
      <c r="I22" s="277">
        <v>-1015530.56348206</v>
      </c>
      <c r="K22" s="272"/>
    </row>
    <row r="23" spans="2:11" ht="15.75" customHeight="1">
      <c r="B23" s="247" t="s">
        <v>9</v>
      </c>
      <c r="C23" s="265"/>
      <c r="D23" s="278"/>
      <c r="E23" s="250">
        <f>SUM(E14:E22)</f>
        <v>-2788916.0599999991</v>
      </c>
      <c r="F23" s="279">
        <f>SUM(F14:F22)</f>
        <v>-1266727.9160721428</v>
      </c>
      <c r="G23" s="279">
        <f>SUM(G14:G22)</f>
        <v>-4055643.9760721424</v>
      </c>
      <c r="H23" s="279">
        <f>SUM(H14:H22)</f>
        <v>-879271.9324054704</v>
      </c>
      <c r="I23" s="279">
        <f>SUM(I14:I22)</f>
        <v>-3176372.043666671</v>
      </c>
    </row>
    <row r="24" spans="2:11" ht="7.5" customHeight="1"/>
    <row r="25" spans="2:11" ht="12.75" customHeight="1">
      <c r="B25" s="280"/>
    </row>
    <row r="26" spans="2:11" ht="12.75" customHeight="1">
      <c r="E26" s="272"/>
      <c r="F26" s="32"/>
      <c r="G26" s="32"/>
      <c r="H26" s="32"/>
      <c r="I26" s="32"/>
    </row>
    <row r="27" spans="2:11" ht="12.75" customHeight="1">
      <c r="E27" s="32"/>
      <c r="H27" s="32"/>
    </row>
    <row r="28" spans="2:11" ht="12.75" customHeight="1">
      <c r="E28" s="32"/>
    </row>
  </sheetData>
  <mergeCells count="3">
    <mergeCell ref="B4:I4"/>
    <mergeCell ref="B6:E6"/>
    <mergeCell ref="B13:E13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workbookViewId="0"/>
  </sheetViews>
  <sheetFormatPr defaultColWidth="8.7109375" defaultRowHeight="12.75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6.5" customHeight="1">
      <c r="A1" s="281" t="s">
        <v>159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6.5" customHeight="1">
      <c r="A2" s="281" t="s">
        <v>160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1" ht="16.5" customHeight="1">
      <c r="A3" s="281" t="s">
        <v>161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</row>
    <row r="4" spans="1:11" ht="16.5" customHeight="1">
      <c r="A4" s="255"/>
      <c r="B4" s="255"/>
      <c r="C4" s="255"/>
      <c r="D4" s="255"/>
      <c r="E4" s="255"/>
      <c r="F4" s="255"/>
      <c r="G4" s="255"/>
      <c r="H4" s="255"/>
      <c r="I4" s="255"/>
      <c r="J4" s="255"/>
      <c r="K4" s="255"/>
    </row>
    <row r="5" spans="1:11" ht="16.5" customHeight="1">
      <c r="A5" s="371" t="s">
        <v>162</v>
      </c>
      <c r="B5" s="371" t="s">
        <v>83</v>
      </c>
      <c r="C5" s="371" t="s">
        <v>163</v>
      </c>
      <c r="D5" s="371"/>
      <c r="E5" s="371" t="s">
        <v>164</v>
      </c>
      <c r="F5" s="371"/>
      <c r="G5" s="371"/>
      <c r="H5" s="371" t="s">
        <v>165</v>
      </c>
      <c r="I5" s="371"/>
      <c r="J5" s="371"/>
      <c r="K5" s="370" t="s">
        <v>166</v>
      </c>
    </row>
    <row r="6" spans="1:11" ht="16.5" customHeight="1">
      <c r="A6" s="371"/>
      <c r="B6" s="371"/>
      <c r="C6" s="282" t="s">
        <v>167</v>
      </c>
      <c r="D6" s="282" t="s">
        <v>168</v>
      </c>
      <c r="E6" s="282" t="s">
        <v>169</v>
      </c>
      <c r="F6" s="282" t="s">
        <v>167</v>
      </c>
      <c r="G6" s="282" t="s">
        <v>168</v>
      </c>
      <c r="H6" s="282" t="s">
        <v>169</v>
      </c>
      <c r="I6" s="282" t="s">
        <v>170</v>
      </c>
      <c r="J6" s="282" t="s">
        <v>167</v>
      </c>
      <c r="K6" s="370"/>
    </row>
    <row r="7" spans="1:11" ht="16.5" customHeight="1">
      <c r="A7" s="121" t="s">
        <v>28</v>
      </c>
      <c r="B7" s="283" t="s">
        <v>95</v>
      </c>
      <c r="C7" s="284">
        <v>1836327.83</v>
      </c>
      <c r="D7" s="283">
        <v>479</v>
      </c>
      <c r="E7" s="285">
        <v>474</v>
      </c>
      <c r="F7" s="286">
        <f t="shared" ref="F7:F17" si="0">C7-J7</f>
        <v>1817159.4810438415</v>
      </c>
      <c r="G7" s="285">
        <v>474</v>
      </c>
      <c r="H7" s="144">
        <v>291</v>
      </c>
      <c r="I7" s="144">
        <f t="shared" ref="I7:I17" si="1">D7-G7</f>
        <v>5</v>
      </c>
      <c r="J7" s="286">
        <f t="shared" ref="J7:J17" si="2">K7*I7</f>
        <v>19168.348956158665</v>
      </c>
      <c r="K7" s="287">
        <f t="shared" ref="K7:K17" si="3">C7/D7</f>
        <v>3833.6697912317331</v>
      </c>
    </row>
    <row r="8" spans="1:11" ht="16.5" customHeight="1">
      <c r="A8" s="121" t="s">
        <v>37</v>
      </c>
      <c r="B8" s="283" t="s">
        <v>95</v>
      </c>
      <c r="C8" s="284">
        <v>1013976.01</v>
      </c>
      <c r="D8" s="283">
        <v>457</v>
      </c>
      <c r="E8" s="285">
        <v>348</v>
      </c>
      <c r="F8" s="286">
        <f t="shared" si="0"/>
        <v>772130.52840262582</v>
      </c>
      <c r="G8" s="285">
        <v>348</v>
      </c>
      <c r="H8" s="144">
        <v>90</v>
      </c>
      <c r="I8" s="144">
        <f t="shared" si="1"/>
        <v>109</v>
      </c>
      <c r="J8" s="286">
        <f t="shared" si="2"/>
        <v>241845.48159737419</v>
      </c>
      <c r="K8" s="287">
        <f t="shared" si="3"/>
        <v>2218.7658862144422</v>
      </c>
    </row>
    <row r="9" spans="1:11" ht="16.5" customHeight="1">
      <c r="A9" s="121" t="s">
        <v>29</v>
      </c>
      <c r="B9" s="283" t="s">
        <v>95</v>
      </c>
      <c r="C9" s="284">
        <v>1146222.31</v>
      </c>
      <c r="D9" s="283">
        <v>252</v>
      </c>
      <c r="E9" s="285">
        <v>231</v>
      </c>
      <c r="F9" s="286">
        <f t="shared" si="0"/>
        <v>1050703.7841666667</v>
      </c>
      <c r="G9" s="285">
        <v>231</v>
      </c>
      <c r="H9" s="144">
        <v>42</v>
      </c>
      <c r="I9" s="144">
        <f t="shared" si="1"/>
        <v>21</v>
      </c>
      <c r="J9" s="286">
        <f t="shared" si="2"/>
        <v>95518.525833333333</v>
      </c>
      <c r="K9" s="287">
        <f t="shared" si="3"/>
        <v>4548.5012301587303</v>
      </c>
    </row>
    <row r="10" spans="1:11" ht="16.5" customHeight="1">
      <c r="A10" s="121" t="s">
        <v>30</v>
      </c>
      <c r="B10" s="283" t="s">
        <v>95</v>
      </c>
      <c r="C10" s="284">
        <v>1576029.19</v>
      </c>
      <c r="D10" s="283">
        <v>277</v>
      </c>
      <c r="E10" s="285">
        <v>237</v>
      </c>
      <c r="F10" s="286">
        <f t="shared" si="0"/>
        <v>1348443.747400722</v>
      </c>
      <c r="G10" s="285">
        <v>237</v>
      </c>
      <c r="H10" s="144">
        <v>63</v>
      </c>
      <c r="I10" s="144">
        <f t="shared" si="1"/>
        <v>40</v>
      </c>
      <c r="J10" s="286">
        <f t="shared" si="2"/>
        <v>227585.44259927794</v>
      </c>
      <c r="K10" s="287">
        <f t="shared" si="3"/>
        <v>5689.6360649819489</v>
      </c>
    </row>
    <row r="11" spans="1:11" ht="16.5" customHeight="1">
      <c r="A11" s="121" t="s">
        <v>38</v>
      </c>
      <c r="B11" s="283" t="s">
        <v>95</v>
      </c>
      <c r="C11" s="284">
        <v>1140901.17</v>
      </c>
      <c r="D11" s="283">
        <v>196</v>
      </c>
      <c r="E11" s="288">
        <v>129</v>
      </c>
      <c r="F11" s="286">
        <f t="shared" si="0"/>
        <v>750899.23943877546</v>
      </c>
      <c r="G11" s="288">
        <v>129</v>
      </c>
      <c r="H11" s="144">
        <v>135</v>
      </c>
      <c r="I11" s="144">
        <f t="shared" si="1"/>
        <v>67</v>
      </c>
      <c r="J11" s="286">
        <f t="shared" si="2"/>
        <v>390001.93056122446</v>
      </c>
      <c r="K11" s="287">
        <f t="shared" si="3"/>
        <v>5820.9243367346935</v>
      </c>
    </row>
    <row r="12" spans="1:11" ht="16.5" customHeight="1">
      <c r="A12" s="121" t="s">
        <v>31</v>
      </c>
      <c r="B12" s="283" t="s">
        <v>95</v>
      </c>
      <c r="C12" s="284">
        <v>1108025.25</v>
      </c>
      <c r="D12" s="283">
        <v>283</v>
      </c>
      <c r="E12" s="285">
        <v>261</v>
      </c>
      <c r="F12" s="286">
        <f t="shared" si="0"/>
        <v>1021889.011484099</v>
      </c>
      <c r="G12" s="288">
        <v>261</v>
      </c>
      <c r="H12" s="144">
        <v>150</v>
      </c>
      <c r="I12" s="144">
        <f t="shared" si="1"/>
        <v>22</v>
      </c>
      <c r="J12" s="286">
        <f t="shared" si="2"/>
        <v>86136.238515901059</v>
      </c>
      <c r="K12" s="287">
        <f t="shared" si="3"/>
        <v>3915.2835689045937</v>
      </c>
    </row>
    <row r="13" spans="1:11" ht="16.5" customHeight="1">
      <c r="A13" s="121" t="s">
        <v>39</v>
      </c>
      <c r="B13" s="283" t="s">
        <v>95</v>
      </c>
      <c r="C13" s="284">
        <v>892830.64</v>
      </c>
      <c r="D13" s="283">
        <v>164</v>
      </c>
      <c r="E13" s="288">
        <v>174</v>
      </c>
      <c r="F13" s="286">
        <f t="shared" si="0"/>
        <v>892830.64</v>
      </c>
      <c r="G13" s="288">
        <v>164</v>
      </c>
      <c r="H13" s="144">
        <v>204</v>
      </c>
      <c r="I13" s="144">
        <f t="shared" si="1"/>
        <v>0</v>
      </c>
      <c r="J13" s="286">
        <f t="shared" si="2"/>
        <v>0</v>
      </c>
      <c r="K13" s="287">
        <f t="shared" si="3"/>
        <v>5444.0892682926833</v>
      </c>
    </row>
    <row r="14" spans="1:11" ht="16.5" customHeight="1">
      <c r="A14" s="121" t="s">
        <v>40</v>
      </c>
      <c r="B14" s="144" t="s">
        <v>95</v>
      </c>
      <c r="C14" s="289">
        <v>406463.04</v>
      </c>
      <c r="D14" s="144">
        <v>169</v>
      </c>
      <c r="E14" s="288">
        <v>144</v>
      </c>
      <c r="F14" s="286">
        <f t="shared" si="0"/>
        <v>346335.37136094674</v>
      </c>
      <c r="G14" s="288">
        <v>144</v>
      </c>
      <c r="H14" s="144">
        <v>300</v>
      </c>
      <c r="I14" s="144">
        <f t="shared" si="1"/>
        <v>25</v>
      </c>
      <c r="J14" s="286">
        <f t="shared" si="2"/>
        <v>60127.668639053249</v>
      </c>
      <c r="K14" s="287">
        <f t="shared" si="3"/>
        <v>2405.1067455621301</v>
      </c>
    </row>
    <row r="15" spans="1:11" ht="16.5" customHeight="1">
      <c r="A15" s="121" t="s">
        <v>41</v>
      </c>
      <c r="B15" s="285" t="s">
        <v>99</v>
      </c>
      <c r="C15" s="286">
        <v>2350987.77</v>
      </c>
      <c r="D15" s="285">
        <v>411</v>
      </c>
      <c r="E15" s="288">
        <v>363</v>
      </c>
      <c r="F15" s="286">
        <f t="shared" si="0"/>
        <v>2076419.8552554743</v>
      </c>
      <c r="G15" s="288">
        <v>363</v>
      </c>
      <c r="H15" s="144">
        <v>84</v>
      </c>
      <c r="I15" s="144">
        <f t="shared" si="1"/>
        <v>48</v>
      </c>
      <c r="J15" s="290">
        <f t="shared" si="2"/>
        <v>274567.91474452557</v>
      </c>
      <c r="K15" s="287">
        <f t="shared" si="3"/>
        <v>5720.1648905109487</v>
      </c>
    </row>
    <row r="16" spans="1:11" ht="16.5" customHeight="1">
      <c r="A16" s="121" t="s">
        <v>42</v>
      </c>
      <c r="B16" s="285" t="s">
        <v>99</v>
      </c>
      <c r="C16" s="286">
        <v>548365.69999999995</v>
      </c>
      <c r="D16" s="285">
        <v>151</v>
      </c>
      <c r="E16" s="288">
        <v>183</v>
      </c>
      <c r="F16" s="286">
        <f t="shared" si="0"/>
        <v>548365.69999999995</v>
      </c>
      <c r="G16" s="288">
        <v>151</v>
      </c>
      <c r="H16" s="144">
        <v>300</v>
      </c>
      <c r="I16" s="144">
        <f t="shared" si="1"/>
        <v>0</v>
      </c>
      <c r="J16" s="290">
        <f t="shared" si="2"/>
        <v>0</v>
      </c>
      <c r="K16" s="287">
        <f t="shared" si="3"/>
        <v>3631.5609271523176</v>
      </c>
    </row>
    <row r="17" spans="1:11" ht="16.5" customHeight="1">
      <c r="A17" s="121" t="s">
        <v>43</v>
      </c>
      <c r="B17" s="285" t="s">
        <v>99</v>
      </c>
      <c r="C17" s="286">
        <v>1026175.23</v>
      </c>
      <c r="D17" s="285">
        <v>238</v>
      </c>
      <c r="E17" s="288">
        <v>207</v>
      </c>
      <c r="F17" s="286">
        <f t="shared" si="0"/>
        <v>892513.75046218489</v>
      </c>
      <c r="G17" s="288">
        <v>207</v>
      </c>
      <c r="H17" s="144">
        <v>42</v>
      </c>
      <c r="I17" s="144">
        <f t="shared" si="1"/>
        <v>31</v>
      </c>
      <c r="J17" s="290">
        <f t="shared" si="2"/>
        <v>133661.47953781512</v>
      </c>
      <c r="K17" s="287">
        <f t="shared" si="3"/>
        <v>4311.6606302521004</v>
      </c>
    </row>
    <row r="19" spans="1:11" ht="14.25" customHeight="1">
      <c r="I19" s="46"/>
    </row>
    <row r="21" spans="1:11" ht="16.5" customHeight="1">
      <c r="B21" s="53"/>
    </row>
    <row r="22" spans="1:11" ht="14.25" customHeight="1">
      <c r="B22" s="291"/>
    </row>
  </sheetData>
  <mergeCells count="6">
    <mergeCell ref="K5:K6"/>
    <mergeCell ref="A5:A6"/>
    <mergeCell ref="B5:B6"/>
    <mergeCell ref="C5:D5"/>
    <mergeCell ref="E5:G5"/>
    <mergeCell ref="H5:J5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537"/>
  <sheetViews>
    <sheetView topLeftCell="A81" zoomScale="80" zoomScaleNormal="80" workbookViewId="0">
      <selection activeCell="I52" sqref="I52:I67"/>
    </sheetView>
  </sheetViews>
  <sheetFormatPr defaultColWidth="9.5703125" defaultRowHeight="12.75"/>
  <cols>
    <col min="1" max="1" width="1.5703125" style="1" customWidth="1"/>
    <col min="2" max="2" width="103.42578125" style="1" customWidth="1"/>
    <col min="3" max="3" width="10.140625" style="33" customWidth="1"/>
    <col min="4" max="4" width="20" style="1" customWidth="1"/>
    <col min="5" max="5" width="3.28515625" customWidth="1"/>
    <col min="6" max="6" width="10.42578125" style="34" customWidth="1"/>
    <col min="7" max="7" width="22.42578125" customWidth="1"/>
    <col min="8" max="8" width="3.28515625" customWidth="1"/>
    <col min="9" max="9" width="12.28515625" style="34" customWidth="1"/>
    <col min="10" max="10" width="21.5703125" customWidth="1"/>
    <col min="11" max="11" width="3.7109375" style="35" customWidth="1"/>
    <col min="12" max="12" width="10.28515625" customWidth="1"/>
    <col min="13" max="13" width="24" customWidth="1"/>
    <col min="15" max="15" width="21.85546875" customWidth="1"/>
  </cols>
  <sheetData>
    <row r="1" spans="1:11" ht="15" customHeight="1">
      <c r="A1" s="3"/>
      <c r="B1" s="4" t="s">
        <v>0</v>
      </c>
      <c r="C1" s="1"/>
      <c r="D1" s="2"/>
      <c r="E1" s="2"/>
      <c r="F1" s="33"/>
      <c r="G1" s="1"/>
    </row>
    <row r="2" spans="1:11" ht="15" customHeight="1">
      <c r="A2" s="3"/>
      <c r="B2" s="4" t="s">
        <v>1</v>
      </c>
      <c r="C2" s="1"/>
      <c r="D2" s="2"/>
      <c r="E2" s="2"/>
      <c r="F2" s="33"/>
      <c r="G2" s="1"/>
    </row>
    <row r="3" spans="1:11" ht="15" customHeight="1">
      <c r="A3" s="3"/>
      <c r="B3" s="4" t="s">
        <v>2</v>
      </c>
      <c r="C3" s="1"/>
      <c r="D3" s="2"/>
      <c r="E3" s="2"/>
      <c r="F3" s="33"/>
      <c r="G3" s="1"/>
    </row>
    <row r="4" spans="1:11" ht="15" customHeight="1">
      <c r="A4" s="5"/>
      <c r="B4" s="4" t="s">
        <v>3</v>
      </c>
      <c r="C4" s="1"/>
      <c r="D4" s="2"/>
      <c r="E4" s="2"/>
      <c r="F4" s="33"/>
      <c r="G4" s="1"/>
    </row>
    <row r="5" spans="1:11" ht="15" customHeight="1">
      <c r="B5" s="6" t="s">
        <v>4</v>
      </c>
      <c r="C5" s="1"/>
      <c r="D5" s="2"/>
      <c r="E5" s="2"/>
      <c r="F5" s="33"/>
      <c r="G5" s="1"/>
    </row>
    <row r="6" spans="1:11" ht="18.75" customHeight="1">
      <c r="B6" s="6"/>
      <c r="C6" s="1"/>
      <c r="D6" s="2"/>
      <c r="E6" s="2"/>
      <c r="F6" s="33"/>
      <c r="G6" s="1"/>
    </row>
    <row r="7" spans="1:11" ht="14.25" customHeight="1">
      <c r="B7" s="1" t="s">
        <v>44</v>
      </c>
    </row>
    <row r="8" spans="1:11" ht="14.25" customHeight="1">
      <c r="B8" s="36" t="s">
        <v>220</v>
      </c>
      <c r="C8" s="37"/>
    </row>
    <row r="10" spans="1:11" ht="21.75" customHeight="1">
      <c r="B10" s="341" t="s">
        <v>45</v>
      </c>
      <c r="C10" s="341"/>
      <c r="D10" s="341"/>
      <c r="E10" s="38"/>
      <c r="F10" s="342" t="s">
        <v>46</v>
      </c>
      <c r="G10" s="342"/>
    </row>
    <row r="11" spans="1:11" ht="18" customHeight="1">
      <c r="B11" s="39" t="s">
        <v>47</v>
      </c>
      <c r="C11" s="40" t="s">
        <v>48</v>
      </c>
      <c r="D11" s="40" t="s">
        <v>49</v>
      </c>
      <c r="E11" s="38"/>
      <c r="F11" s="40" t="s">
        <v>48</v>
      </c>
      <c r="G11" s="40" t="s">
        <v>49</v>
      </c>
    </row>
    <row r="12" spans="1:11" ht="18" customHeight="1">
      <c r="B12" s="41" t="s">
        <v>50</v>
      </c>
      <c r="C12" s="42">
        <v>4</v>
      </c>
      <c r="D12" s="43">
        <v>5309.27</v>
      </c>
      <c r="E12" s="38"/>
      <c r="F12" s="44">
        <v>3</v>
      </c>
      <c r="G12" s="45">
        <v>7031.86</v>
      </c>
      <c r="H12" s="46"/>
      <c r="I12" s="47"/>
      <c r="J12" s="46"/>
      <c r="K12" s="48"/>
    </row>
    <row r="13" spans="1:11" ht="18" customHeight="1">
      <c r="B13" s="41" t="s">
        <v>51</v>
      </c>
      <c r="C13" s="42">
        <v>3</v>
      </c>
      <c r="D13" s="43">
        <v>4913.6400000000003</v>
      </c>
      <c r="E13" s="38"/>
      <c r="F13" s="44">
        <v>4</v>
      </c>
      <c r="G13" s="45">
        <v>9830.2199999999993</v>
      </c>
      <c r="H13" s="46"/>
      <c r="I13" s="47"/>
      <c r="J13" s="46"/>
      <c r="K13" s="48"/>
    </row>
    <row r="14" spans="1:11" ht="18" customHeight="1">
      <c r="B14" s="41" t="s">
        <v>52</v>
      </c>
      <c r="C14" s="42">
        <v>9</v>
      </c>
      <c r="D14" s="43">
        <v>42326.33</v>
      </c>
      <c r="E14" s="38"/>
      <c r="F14" s="44">
        <v>20</v>
      </c>
      <c r="G14" s="45">
        <v>128447.6</v>
      </c>
      <c r="H14" s="46"/>
      <c r="I14" s="47"/>
      <c r="J14" s="46"/>
      <c r="K14" s="48"/>
    </row>
    <row r="15" spans="1:11" ht="18" customHeight="1">
      <c r="B15" s="41" t="s">
        <v>53</v>
      </c>
      <c r="C15" s="42">
        <v>9</v>
      </c>
      <c r="D15" s="43">
        <v>26358.52</v>
      </c>
      <c r="E15" s="38"/>
      <c r="F15" s="44">
        <v>1</v>
      </c>
      <c r="G15" s="45">
        <v>564.29</v>
      </c>
      <c r="H15" s="46"/>
      <c r="I15" s="47"/>
      <c r="J15" s="46"/>
      <c r="K15" s="48"/>
    </row>
    <row r="16" spans="1:11" ht="18" customHeight="1">
      <c r="B16" s="41" t="s">
        <v>54</v>
      </c>
      <c r="C16" s="42">
        <v>0</v>
      </c>
      <c r="D16" s="43">
        <v>0</v>
      </c>
      <c r="E16" s="38"/>
      <c r="F16" s="44">
        <v>0</v>
      </c>
      <c r="G16" s="45">
        <v>0</v>
      </c>
      <c r="H16" s="46"/>
      <c r="I16" s="47"/>
      <c r="J16" s="46"/>
      <c r="K16" s="48"/>
    </row>
    <row r="17" spans="2:11" ht="18" customHeight="1">
      <c r="B17" s="41" t="s">
        <v>55</v>
      </c>
      <c r="C17" s="42">
        <v>2</v>
      </c>
      <c r="D17" s="43">
        <v>5531.09</v>
      </c>
      <c r="E17" s="38"/>
      <c r="F17" s="44">
        <v>0</v>
      </c>
      <c r="G17" s="45">
        <v>0</v>
      </c>
      <c r="H17" s="46"/>
      <c r="I17" s="47"/>
      <c r="J17" s="46"/>
      <c r="K17" s="48"/>
    </row>
    <row r="18" spans="2:11" ht="18" customHeight="1">
      <c r="B18" s="41" t="s">
        <v>56</v>
      </c>
      <c r="C18" s="42">
        <v>35</v>
      </c>
      <c r="D18" s="43">
        <v>55499.09</v>
      </c>
      <c r="E18" s="38"/>
      <c r="F18" s="44">
        <v>2</v>
      </c>
      <c r="G18" s="45">
        <v>4548.54</v>
      </c>
      <c r="H18" s="46"/>
      <c r="I18" s="47"/>
      <c r="J18" s="46"/>
      <c r="K18" s="48"/>
    </row>
    <row r="19" spans="2:11" ht="18" customHeight="1">
      <c r="B19" s="41" t="s">
        <v>57</v>
      </c>
      <c r="C19" s="42">
        <v>21</v>
      </c>
      <c r="D19" s="43">
        <v>112827.73</v>
      </c>
      <c r="E19" s="38"/>
      <c r="F19" s="44">
        <v>15</v>
      </c>
      <c r="G19" s="45">
        <v>84079.679999999993</v>
      </c>
      <c r="H19" s="46"/>
      <c r="I19" s="47"/>
      <c r="J19" s="46"/>
      <c r="K19" s="48"/>
    </row>
    <row r="20" spans="2:11" ht="18" customHeight="1">
      <c r="B20" s="41" t="s">
        <v>58</v>
      </c>
      <c r="C20" s="42">
        <v>6</v>
      </c>
      <c r="D20" s="43">
        <v>22747.89</v>
      </c>
      <c r="E20" s="38"/>
      <c r="F20" s="44">
        <v>2</v>
      </c>
      <c r="G20" s="45">
        <v>9153.83</v>
      </c>
      <c r="H20" s="46"/>
      <c r="I20" s="47"/>
      <c r="J20" s="46"/>
      <c r="K20" s="48"/>
    </row>
    <row r="21" spans="2:11" ht="18" customHeight="1">
      <c r="B21" s="41" t="s">
        <v>59</v>
      </c>
      <c r="C21" s="42">
        <v>6</v>
      </c>
      <c r="D21" s="43">
        <v>29584.73</v>
      </c>
      <c r="E21" s="38"/>
      <c r="F21" s="44">
        <v>0</v>
      </c>
      <c r="G21" s="45">
        <v>0</v>
      </c>
      <c r="H21" s="46"/>
      <c r="I21" s="47"/>
      <c r="J21" s="46"/>
      <c r="K21" s="48"/>
    </row>
    <row r="22" spans="2:11" ht="18" customHeight="1">
      <c r="B22" s="41" t="s">
        <v>60</v>
      </c>
      <c r="C22" s="42">
        <v>0</v>
      </c>
      <c r="D22" s="43">
        <v>0</v>
      </c>
      <c r="E22" s="38"/>
      <c r="F22" s="44">
        <v>4</v>
      </c>
      <c r="G22" s="45">
        <v>14856.39</v>
      </c>
      <c r="H22" s="46"/>
      <c r="I22" s="47"/>
      <c r="J22" s="46"/>
      <c r="K22" s="48"/>
    </row>
    <row r="23" spans="2:11" ht="18" customHeight="1">
      <c r="B23" s="41" t="s">
        <v>61</v>
      </c>
      <c r="C23" s="42">
        <v>35</v>
      </c>
      <c r="D23" s="43">
        <v>49007.53</v>
      </c>
      <c r="E23" s="38"/>
      <c r="F23" s="44">
        <v>1</v>
      </c>
      <c r="G23" s="45">
        <v>1341.62</v>
      </c>
      <c r="H23" s="46"/>
      <c r="I23" s="47"/>
      <c r="J23" s="46"/>
      <c r="K23" s="48"/>
    </row>
    <row r="24" spans="2:11" ht="18" customHeight="1">
      <c r="B24" s="41" t="s">
        <v>62</v>
      </c>
      <c r="C24" s="42">
        <v>8</v>
      </c>
      <c r="D24" s="43">
        <v>141486.32</v>
      </c>
      <c r="E24" s="38"/>
      <c r="F24" s="44">
        <v>2</v>
      </c>
      <c r="G24" s="45">
        <v>31801.87</v>
      </c>
      <c r="H24" s="46"/>
      <c r="I24" s="47"/>
      <c r="J24" s="46"/>
      <c r="K24" s="48"/>
    </row>
    <row r="25" spans="2:11" ht="18" customHeight="1">
      <c r="B25" s="41" t="s">
        <v>63</v>
      </c>
      <c r="C25" s="42">
        <v>19</v>
      </c>
      <c r="D25" s="43">
        <v>37537.15</v>
      </c>
      <c r="E25" s="38"/>
      <c r="F25" s="44">
        <v>3</v>
      </c>
      <c r="G25" s="45">
        <v>8306.2000000000007</v>
      </c>
      <c r="H25" s="46"/>
      <c r="I25" s="47"/>
      <c r="J25" s="46"/>
      <c r="K25" s="48"/>
    </row>
    <row r="26" spans="2:11" ht="18" customHeight="1">
      <c r="B26" s="41" t="s">
        <v>64</v>
      </c>
      <c r="C26" s="42">
        <v>4</v>
      </c>
      <c r="D26" s="43">
        <v>15623.81</v>
      </c>
      <c r="E26" s="38"/>
      <c r="F26" s="44">
        <v>19</v>
      </c>
      <c r="G26" s="45">
        <v>57614.84</v>
      </c>
      <c r="H26" s="46"/>
      <c r="I26" s="47"/>
      <c r="J26" s="46"/>
      <c r="K26" s="48"/>
    </row>
    <row r="27" spans="2:11" ht="18" customHeight="1">
      <c r="B27" s="49" t="s">
        <v>65</v>
      </c>
      <c r="C27" s="42">
        <v>7</v>
      </c>
      <c r="D27" s="43">
        <v>41308.879999999997</v>
      </c>
      <c r="E27" s="38"/>
      <c r="F27" s="44">
        <v>7</v>
      </c>
      <c r="G27" s="45">
        <v>13505.87</v>
      </c>
      <c r="H27" s="46"/>
      <c r="I27" s="47"/>
      <c r="J27" s="46"/>
      <c r="K27" s="48"/>
    </row>
    <row r="28" spans="2:11" ht="18" customHeight="1">
      <c r="B28" s="50" t="s">
        <v>66</v>
      </c>
      <c r="C28" s="303">
        <f>SUM(C12:C27)</f>
        <v>168</v>
      </c>
      <c r="D28" s="304">
        <f>SUM(D12:D27)</f>
        <v>590061.98</v>
      </c>
      <c r="E28" s="305"/>
      <c r="F28" s="306">
        <f>SUM(F12:F27)</f>
        <v>83</v>
      </c>
      <c r="G28" s="307">
        <f>SUM(G12:G27)</f>
        <v>371082.80999999994</v>
      </c>
      <c r="H28" s="46"/>
      <c r="I28" s="47"/>
      <c r="J28" s="46"/>
      <c r="K28" s="48"/>
    </row>
    <row r="29" spans="2:11" ht="18" customHeight="1">
      <c r="B29" s="51"/>
      <c r="C29" s="52"/>
      <c r="D29" s="51"/>
      <c r="E29" s="38"/>
      <c r="F29" s="53"/>
      <c r="G29" s="38"/>
    </row>
    <row r="30" spans="2:11" ht="18" customHeight="1">
      <c r="B30" s="341" t="s">
        <v>45</v>
      </c>
      <c r="C30" s="341"/>
      <c r="D30" s="341"/>
      <c r="E30" s="38"/>
      <c r="F30" s="342" t="s">
        <v>46</v>
      </c>
      <c r="G30" s="342"/>
    </row>
    <row r="31" spans="2:11" ht="18" customHeight="1">
      <c r="B31" s="54" t="s">
        <v>67</v>
      </c>
      <c r="C31" s="40" t="s">
        <v>48</v>
      </c>
      <c r="D31" s="40" t="s">
        <v>49</v>
      </c>
      <c r="E31" s="38"/>
      <c r="F31" s="40" t="s">
        <v>48</v>
      </c>
      <c r="G31" s="40" t="s">
        <v>49</v>
      </c>
      <c r="I31" s="34" t="e">
        <f>C31+F31</f>
        <v>#VALUE!</v>
      </c>
    </row>
    <row r="32" spans="2:11" ht="18" customHeight="1">
      <c r="B32" s="41" t="s">
        <v>68</v>
      </c>
      <c r="C32" s="217">
        <v>0</v>
      </c>
      <c r="D32" s="308">
        <v>0</v>
      </c>
      <c r="E32" s="309"/>
      <c r="F32" s="310">
        <v>0</v>
      </c>
      <c r="G32" s="311">
        <v>0</v>
      </c>
      <c r="I32" s="34">
        <f t="shared" ref="I32:I47" si="0">C32+F32</f>
        <v>0</v>
      </c>
    </row>
    <row r="33" spans="2:9" ht="18" customHeight="1">
      <c r="B33" s="41" t="s">
        <v>51</v>
      </c>
      <c r="C33" s="217">
        <v>0</v>
      </c>
      <c r="D33" s="308">
        <v>0</v>
      </c>
      <c r="E33" s="309"/>
      <c r="F33" s="310">
        <v>0</v>
      </c>
      <c r="G33" s="311">
        <v>0</v>
      </c>
      <c r="I33" s="34">
        <f t="shared" si="0"/>
        <v>0</v>
      </c>
    </row>
    <row r="34" spans="2:9" ht="18" customHeight="1">
      <c r="B34" s="41" t="s">
        <v>52</v>
      </c>
      <c r="C34" s="217">
        <v>0</v>
      </c>
      <c r="D34" s="308">
        <v>0</v>
      </c>
      <c r="E34" s="309"/>
      <c r="F34" s="310">
        <v>1</v>
      </c>
      <c r="G34" s="311">
        <v>3044.24</v>
      </c>
      <c r="I34" s="34">
        <f t="shared" si="0"/>
        <v>1</v>
      </c>
    </row>
    <row r="35" spans="2:9" ht="18" customHeight="1">
      <c r="B35" s="41" t="s">
        <v>53</v>
      </c>
      <c r="C35" s="217">
        <v>1</v>
      </c>
      <c r="D35" s="308">
        <v>2514.1</v>
      </c>
      <c r="E35" s="309"/>
      <c r="F35" s="310">
        <v>0</v>
      </c>
      <c r="G35" s="311">
        <v>0</v>
      </c>
      <c r="I35" s="34">
        <f t="shared" si="0"/>
        <v>1</v>
      </c>
    </row>
    <row r="36" spans="2:9" ht="18" customHeight="1">
      <c r="B36" s="41" t="s">
        <v>54</v>
      </c>
      <c r="C36" s="217">
        <v>0</v>
      </c>
      <c r="D36" s="308">
        <v>0</v>
      </c>
      <c r="E36" s="309"/>
      <c r="F36" s="310">
        <v>0</v>
      </c>
      <c r="G36" s="311">
        <v>0</v>
      </c>
      <c r="I36" s="34">
        <f t="shared" si="0"/>
        <v>0</v>
      </c>
    </row>
    <row r="37" spans="2:9" ht="18" customHeight="1">
      <c r="B37" s="41" t="s">
        <v>55</v>
      </c>
      <c r="C37" s="217">
        <v>0</v>
      </c>
      <c r="D37" s="308">
        <v>0</v>
      </c>
      <c r="E37" s="309"/>
      <c r="F37" s="310">
        <v>0</v>
      </c>
      <c r="G37" s="311">
        <v>0</v>
      </c>
      <c r="I37" s="34">
        <f t="shared" si="0"/>
        <v>0</v>
      </c>
    </row>
    <row r="38" spans="2:9" ht="18" customHeight="1">
      <c r="B38" s="41" t="s">
        <v>56</v>
      </c>
      <c r="C38" s="217">
        <v>1</v>
      </c>
      <c r="D38" s="308">
        <v>5988.42</v>
      </c>
      <c r="E38" s="309"/>
      <c r="F38" s="310">
        <v>0</v>
      </c>
      <c r="G38" s="311">
        <v>0</v>
      </c>
      <c r="I38" s="34">
        <f t="shared" si="0"/>
        <v>1</v>
      </c>
    </row>
    <row r="39" spans="2:9" ht="18" customHeight="1">
      <c r="B39" s="41" t="s">
        <v>57</v>
      </c>
      <c r="C39" s="217">
        <v>0</v>
      </c>
      <c r="D39" s="308">
        <v>0</v>
      </c>
      <c r="E39" s="309"/>
      <c r="F39" s="310">
        <v>0</v>
      </c>
      <c r="G39" s="311">
        <v>0</v>
      </c>
      <c r="I39" s="34">
        <f t="shared" si="0"/>
        <v>0</v>
      </c>
    </row>
    <row r="40" spans="2:9" ht="18" customHeight="1">
      <c r="B40" s="41" t="s">
        <v>58</v>
      </c>
      <c r="C40" s="217">
        <v>1</v>
      </c>
      <c r="D40" s="308">
        <v>11350.51</v>
      </c>
      <c r="E40" s="309"/>
      <c r="F40" s="310">
        <v>0</v>
      </c>
      <c r="G40" s="311">
        <v>0</v>
      </c>
      <c r="I40" s="34">
        <f t="shared" si="0"/>
        <v>1</v>
      </c>
    </row>
    <row r="41" spans="2:9" ht="18" customHeight="1">
      <c r="B41" s="41" t="s">
        <v>59</v>
      </c>
      <c r="C41" s="217">
        <v>0</v>
      </c>
      <c r="D41" s="308">
        <v>0</v>
      </c>
      <c r="E41" s="309"/>
      <c r="F41" s="310">
        <v>0</v>
      </c>
      <c r="G41" s="311">
        <v>0</v>
      </c>
      <c r="I41" s="34">
        <f t="shared" si="0"/>
        <v>0</v>
      </c>
    </row>
    <row r="42" spans="2:9" ht="18" customHeight="1">
      <c r="B42" s="41" t="s">
        <v>60</v>
      </c>
      <c r="C42" s="217">
        <v>0</v>
      </c>
      <c r="D42" s="308">
        <v>0</v>
      </c>
      <c r="E42" s="309"/>
      <c r="F42" s="310">
        <v>0</v>
      </c>
      <c r="G42" s="311">
        <v>0</v>
      </c>
      <c r="I42" s="34">
        <f t="shared" si="0"/>
        <v>0</v>
      </c>
    </row>
    <row r="43" spans="2:9" ht="18" customHeight="1">
      <c r="B43" s="41" t="s">
        <v>69</v>
      </c>
      <c r="C43" s="217">
        <v>0</v>
      </c>
      <c r="D43" s="308">
        <v>0</v>
      </c>
      <c r="E43" s="309"/>
      <c r="F43" s="310">
        <v>0</v>
      </c>
      <c r="G43" s="311">
        <v>0</v>
      </c>
      <c r="I43" s="34">
        <f t="shared" si="0"/>
        <v>0</v>
      </c>
    </row>
    <row r="44" spans="2:9" ht="18" customHeight="1">
      <c r="B44" s="41" t="s">
        <v>62</v>
      </c>
      <c r="C44" s="217">
        <v>0</v>
      </c>
      <c r="D44" s="308">
        <v>0</v>
      </c>
      <c r="E44" s="309"/>
      <c r="F44" s="310">
        <v>0</v>
      </c>
      <c r="G44" s="311">
        <v>0</v>
      </c>
      <c r="I44" s="34">
        <f t="shared" si="0"/>
        <v>0</v>
      </c>
    </row>
    <row r="45" spans="2:9" ht="18" customHeight="1">
      <c r="B45" s="41" t="s">
        <v>63</v>
      </c>
      <c r="C45" s="217">
        <v>0</v>
      </c>
      <c r="D45" s="308">
        <v>0</v>
      </c>
      <c r="E45" s="309"/>
      <c r="F45" s="310">
        <v>0</v>
      </c>
      <c r="G45" s="311">
        <v>0</v>
      </c>
      <c r="I45" s="34">
        <f t="shared" si="0"/>
        <v>0</v>
      </c>
    </row>
    <row r="46" spans="2:9" ht="18" customHeight="1">
      <c r="B46" s="41" t="s">
        <v>64</v>
      </c>
      <c r="C46" s="217">
        <v>0</v>
      </c>
      <c r="D46" s="308">
        <v>0</v>
      </c>
      <c r="E46" s="309"/>
      <c r="F46" s="310">
        <v>0</v>
      </c>
      <c r="G46" s="311">
        <v>0</v>
      </c>
      <c r="I46" s="34">
        <f t="shared" si="0"/>
        <v>0</v>
      </c>
    </row>
    <row r="47" spans="2:9" ht="18" customHeight="1">
      <c r="B47" s="49" t="s">
        <v>65</v>
      </c>
      <c r="C47" s="217">
        <v>0</v>
      </c>
      <c r="D47" s="308">
        <v>0</v>
      </c>
      <c r="E47" s="309"/>
      <c r="F47" s="310">
        <v>0</v>
      </c>
      <c r="G47" s="311">
        <v>0</v>
      </c>
      <c r="I47" s="34">
        <f t="shared" si="0"/>
        <v>0</v>
      </c>
    </row>
    <row r="48" spans="2:9" ht="18" customHeight="1">
      <c r="B48" s="55" t="s">
        <v>66</v>
      </c>
      <c r="C48" s="312">
        <f>SUM(C32:C47)</f>
        <v>3</v>
      </c>
      <c r="D48" s="313">
        <f>SUM(D32:D47)</f>
        <v>19853.03</v>
      </c>
      <c r="E48" s="314"/>
      <c r="F48" s="315">
        <f>SUM(F32:F47)</f>
        <v>1</v>
      </c>
      <c r="G48" s="316">
        <f>SUM(G32:G47)</f>
        <v>3044.24</v>
      </c>
    </row>
    <row r="49" spans="2:11" ht="18" customHeight="1" thickBot="1">
      <c r="B49" s="51"/>
      <c r="C49" s="52"/>
      <c r="D49" s="51"/>
      <c r="E49" s="38"/>
      <c r="F49" s="53"/>
      <c r="G49" s="38"/>
    </row>
    <row r="50" spans="2:11" ht="18" customHeight="1">
      <c r="B50" s="341" t="s">
        <v>45</v>
      </c>
      <c r="C50" s="341"/>
      <c r="D50" s="341"/>
      <c r="E50" s="38"/>
      <c r="F50" s="342" t="s">
        <v>46</v>
      </c>
      <c r="G50" s="342"/>
    </row>
    <row r="51" spans="2:11" ht="18" customHeight="1">
      <c r="B51" s="56" t="s">
        <v>70</v>
      </c>
      <c r="C51" s="57" t="s">
        <v>48</v>
      </c>
      <c r="D51" s="57" t="s">
        <v>49</v>
      </c>
      <c r="E51" s="38"/>
      <c r="F51" s="40" t="s">
        <v>48</v>
      </c>
      <c r="G51" s="40" t="s">
        <v>49</v>
      </c>
    </row>
    <row r="52" spans="2:11" ht="18" customHeight="1">
      <c r="B52" s="41" t="s">
        <v>68</v>
      </c>
      <c r="C52" s="42">
        <v>1</v>
      </c>
      <c r="D52" s="43">
        <v>9238.01</v>
      </c>
      <c r="E52" s="38"/>
      <c r="F52" s="44">
        <v>0</v>
      </c>
      <c r="G52" s="45">
        <v>0</v>
      </c>
      <c r="I52" s="34">
        <f t="shared" ref="I52:I67" si="1">C52+F52</f>
        <v>1</v>
      </c>
    </row>
    <row r="53" spans="2:11" ht="18" customHeight="1">
      <c r="B53" s="41" t="s">
        <v>51</v>
      </c>
      <c r="C53" s="42">
        <v>6</v>
      </c>
      <c r="D53" s="43">
        <v>63527.96</v>
      </c>
      <c r="E53" s="38"/>
      <c r="F53" s="44">
        <v>0</v>
      </c>
      <c r="G53" s="45">
        <v>0</v>
      </c>
      <c r="I53" s="34">
        <f t="shared" si="1"/>
        <v>6</v>
      </c>
    </row>
    <row r="54" spans="2:11" ht="18" customHeight="1">
      <c r="B54" s="41" t="s">
        <v>52</v>
      </c>
      <c r="C54" s="42">
        <v>11</v>
      </c>
      <c r="D54" s="43">
        <v>95270.32</v>
      </c>
      <c r="E54" s="38"/>
      <c r="F54" s="44">
        <v>0</v>
      </c>
      <c r="G54" s="45">
        <v>0</v>
      </c>
      <c r="I54" s="34">
        <f t="shared" si="1"/>
        <v>11</v>
      </c>
    </row>
    <row r="55" spans="2:11" ht="18" customHeight="1">
      <c r="B55" s="41" t="s">
        <v>53</v>
      </c>
      <c r="C55" s="42">
        <v>3</v>
      </c>
      <c r="D55" s="43">
        <v>15935.15</v>
      </c>
      <c r="E55" s="38"/>
      <c r="F55" s="44">
        <v>1</v>
      </c>
      <c r="G55" s="45">
        <v>8193.17</v>
      </c>
      <c r="I55" s="34">
        <f t="shared" si="1"/>
        <v>4</v>
      </c>
    </row>
    <row r="56" spans="2:11" ht="18" customHeight="1">
      <c r="B56" s="41" t="s">
        <v>54</v>
      </c>
      <c r="C56" s="42">
        <v>0</v>
      </c>
      <c r="D56" s="43">
        <v>0</v>
      </c>
      <c r="E56" s="38"/>
      <c r="F56" s="44">
        <v>0</v>
      </c>
      <c r="G56" s="45">
        <v>0</v>
      </c>
      <c r="I56" s="34">
        <f t="shared" si="1"/>
        <v>0</v>
      </c>
    </row>
    <row r="57" spans="2:11" ht="18" customHeight="1">
      <c r="B57" s="41" t="s">
        <v>55</v>
      </c>
      <c r="C57" s="42">
        <v>5</v>
      </c>
      <c r="D57" s="43">
        <v>64097.97</v>
      </c>
      <c r="E57" s="38"/>
      <c r="F57" s="44">
        <v>0</v>
      </c>
      <c r="G57" s="45">
        <v>0</v>
      </c>
      <c r="I57" s="34">
        <f t="shared" si="1"/>
        <v>5</v>
      </c>
    </row>
    <row r="58" spans="2:11" ht="18" customHeight="1">
      <c r="B58" s="41" t="s">
        <v>56</v>
      </c>
      <c r="C58" s="42">
        <v>10</v>
      </c>
      <c r="D58" s="43">
        <v>111671.94</v>
      </c>
      <c r="E58" s="38"/>
      <c r="F58" s="44">
        <v>3</v>
      </c>
      <c r="G58" s="45">
        <v>41082.18</v>
      </c>
      <c r="I58" s="34">
        <f t="shared" si="1"/>
        <v>13</v>
      </c>
    </row>
    <row r="59" spans="2:11" s="58" customFormat="1" ht="18" customHeight="1">
      <c r="B59" s="41" t="s">
        <v>57</v>
      </c>
      <c r="C59" s="42">
        <v>0</v>
      </c>
      <c r="D59" s="43">
        <v>0</v>
      </c>
      <c r="E59" s="59"/>
      <c r="F59" s="44">
        <v>1</v>
      </c>
      <c r="G59" s="45">
        <v>6322.4</v>
      </c>
      <c r="I59" s="34">
        <f t="shared" si="1"/>
        <v>1</v>
      </c>
      <c r="K59" s="1"/>
    </row>
    <row r="60" spans="2:11" s="58" customFormat="1" ht="18" customHeight="1">
      <c r="B60" s="41" t="s">
        <v>58</v>
      </c>
      <c r="C60" s="42">
        <v>5</v>
      </c>
      <c r="D60" s="43">
        <v>31175.16</v>
      </c>
      <c r="E60" s="59"/>
      <c r="F60" s="44">
        <v>1</v>
      </c>
      <c r="G60" s="45">
        <v>8979.56</v>
      </c>
      <c r="I60" s="34">
        <f t="shared" si="1"/>
        <v>6</v>
      </c>
      <c r="K60" s="1"/>
    </row>
    <row r="61" spans="2:11" ht="18" customHeight="1">
      <c r="B61" s="41" t="s">
        <v>59</v>
      </c>
      <c r="C61" s="42">
        <v>11</v>
      </c>
      <c r="D61" s="43">
        <v>76232.63</v>
      </c>
      <c r="E61" s="38"/>
      <c r="F61" s="44">
        <v>1</v>
      </c>
      <c r="G61" s="45">
        <v>11561.75</v>
      </c>
      <c r="I61" s="34">
        <f t="shared" si="1"/>
        <v>12</v>
      </c>
    </row>
    <row r="62" spans="2:11" ht="18" customHeight="1">
      <c r="B62" s="41" t="s">
        <v>60</v>
      </c>
      <c r="C62" s="42">
        <v>0</v>
      </c>
      <c r="D62" s="43">
        <v>0</v>
      </c>
      <c r="E62" s="38"/>
      <c r="F62" s="44">
        <v>0</v>
      </c>
      <c r="G62" s="45">
        <v>0</v>
      </c>
      <c r="I62" s="34">
        <f t="shared" si="1"/>
        <v>0</v>
      </c>
    </row>
    <row r="63" spans="2:11" ht="18" customHeight="1">
      <c r="B63" s="41" t="s">
        <v>69</v>
      </c>
      <c r="C63" s="42">
        <v>10</v>
      </c>
      <c r="D63" s="43">
        <v>87492.479999999996</v>
      </c>
      <c r="E63" s="38"/>
      <c r="F63" s="44">
        <v>0</v>
      </c>
      <c r="G63" s="45">
        <v>0</v>
      </c>
      <c r="I63" s="34">
        <f t="shared" si="1"/>
        <v>10</v>
      </c>
    </row>
    <row r="64" spans="2:11" ht="18" customHeight="1">
      <c r="B64" s="41" t="s">
        <v>62</v>
      </c>
      <c r="C64" s="42">
        <v>0</v>
      </c>
      <c r="D64" s="43">
        <v>0</v>
      </c>
      <c r="E64" s="38"/>
      <c r="F64" s="44">
        <v>0</v>
      </c>
      <c r="G64" s="45">
        <v>0</v>
      </c>
      <c r="I64" s="34">
        <f t="shared" si="1"/>
        <v>0</v>
      </c>
    </row>
    <row r="65" spans="2:13" ht="18" customHeight="1">
      <c r="B65" s="41" t="s">
        <v>63</v>
      </c>
      <c r="C65" s="42">
        <v>10</v>
      </c>
      <c r="D65" s="43">
        <v>109644.65</v>
      </c>
      <c r="E65" s="38"/>
      <c r="F65" s="44">
        <v>0</v>
      </c>
      <c r="G65" s="45">
        <v>0</v>
      </c>
      <c r="I65" s="34">
        <f t="shared" si="1"/>
        <v>10</v>
      </c>
    </row>
    <row r="66" spans="2:13" ht="18" customHeight="1">
      <c r="B66" s="41" t="s">
        <v>64</v>
      </c>
      <c r="C66" s="42">
        <v>1</v>
      </c>
      <c r="D66" s="43">
        <v>13342.65</v>
      </c>
      <c r="E66" s="38"/>
      <c r="F66" s="44">
        <v>0</v>
      </c>
      <c r="G66" s="45">
        <v>0</v>
      </c>
      <c r="I66" s="34">
        <f t="shared" si="1"/>
        <v>1</v>
      </c>
    </row>
    <row r="67" spans="2:13" ht="18" customHeight="1">
      <c r="B67" s="49" t="s">
        <v>65</v>
      </c>
      <c r="C67" s="42">
        <v>17</v>
      </c>
      <c r="D67" s="43">
        <v>215625.17</v>
      </c>
      <c r="E67" s="38"/>
      <c r="F67" s="44">
        <v>3</v>
      </c>
      <c r="G67" s="45">
        <v>58313.32</v>
      </c>
      <c r="I67" s="34">
        <f t="shared" si="1"/>
        <v>20</v>
      </c>
    </row>
    <row r="68" spans="2:13" ht="18" customHeight="1">
      <c r="B68" s="50" t="s">
        <v>66</v>
      </c>
      <c r="C68" s="303">
        <f>SUM(C52:C67)</f>
        <v>90</v>
      </c>
      <c r="D68" s="317">
        <f>SUM(D52:D67)</f>
        <v>893254.09000000008</v>
      </c>
      <c r="E68" s="305"/>
      <c r="F68" s="306">
        <f>SUM(F52:F67)</f>
        <v>10</v>
      </c>
      <c r="G68" s="307">
        <f>SUM(G52:G67)</f>
        <v>134452.38</v>
      </c>
    </row>
    <row r="69" spans="2:13" ht="14.25" customHeight="1">
      <c r="B69" s="51"/>
      <c r="C69" s="52"/>
      <c r="D69" s="51"/>
      <c r="E69" s="38"/>
      <c r="F69" s="53"/>
      <c r="G69" s="60"/>
    </row>
    <row r="70" spans="2:13" ht="14.25" customHeight="1">
      <c r="B70" s="51"/>
      <c r="C70" s="52"/>
      <c r="D70" s="51"/>
      <c r="E70" s="38"/>
      <c r="F70" s="53"/>
      <c r="G70" s="38"/>
    </row>
    <row r="71" spans="2:13" ht="14.25" customHeight="1">
      <c r="B71" s="341" t="s">
        <v>45</v>
      </c>
      <c r="C71" s="341"/>
      <c r="D71" s="341"/>
      <c r="E71" s="38"/>
      <c r="F71" s="342" t="s">
        <v>46</v>
      </c>
      <c r="G71" s="342"/>
      <c r="I71" s="343" t="s">
        <v>71</v>
      </c>
      <c r="J71" s="343"/>
      <c r="K71" s="61"/>
      <c r="L71" s="344" t="s">
        <v>72</v>
      </c>
      <c r="M71" s="344"/>
    </row>
    <row r="72" spans="2:13" ht="18" customHeight="1">
      <c r="B72" s="62" t="s">
        <v>73</v>
      </c>
      <c r="C72" s="40" t="s">
        <v>48</v>
      </c>
      <c r="D72" s="40" t="s">
        <v>49</v>
      </c>
      <c r="E72" s="63"/>
      <c r="F72" s="40" t="s">
        <v>48</v>
      </c>
      <c r="G72" s="40" t="s">
        <v>49</v>
      </c>
      <c r="H72" s="63"/>
      <c r="I72" s="57" t="s">
        <v>48</v>
      </c>
      <c r="J72" s="57" t="s">
        <v>49</v>
      </c>
      <c r="K72" s="64"/>
      <c r="L72" s="57" t="s">
        <v>48</v>
      </c>
      <c r="M72" s="65" t="s">
        <v>74</v>
      </c>
    </row>
    <row r="73" spans="2:13" ht="18" customHeight="1">
      <c r="B73" s="66" t="s">
        <v>68</v>
      </c>
      <c r="C73" s="67">
        <v>0</v>
      </c>
      <c r="D73" s="68">
        <v>0</v>
      </c>
      <c r="E73" s="63"/>
      <c r="F73" s="69">
        <v>0</v>
      </c>
      <c r="G73" s="70">
        <v>0</v>
      </c>
      <c r="H73" s="63"/>
      <c r="I73" s="67">
        <f>C73+F73</f>
        <v>0</v>
      </c>
      <c r="J73" s="71">
        <f>D73+G73</f>
        <v>0</v>
      </c>
      <c r="K73" s="72"/>
      <c r="L73" s="73">
        <v>0</v>
      </c>
      <c r="M73" s="74">
        <v>0</v>
      </c>
    </row>
    <row r="74" spans="2:13" ht="18" customHeight="1">
      <c r="B74" s="66" t="s">
        <v>51</v>
      </c>
      <c r="C74" s="67">
        <v>0</v>
      </c>
      <c r="D74" s="68">
        <v>0</v>
      </c>
      <c r="E74" s="63"/>
      <c r="F74" s="69">
        <v>0</v>
      </c>
      <c r="G74" s="70">
        <v>0</v>
      </c>
      <c r="H74" s="63"/>
      <c r="I74" s="67">
        <f t="shared" ref="I74:I89" si="2">C74+F74</f>
        <v>0</v>
      </c>
      <c r="J74" s="71">
        <f t="shared" ref="J74:J89" si="3">D74+G74</f>
        <v>0</v>
      </c>
      <c r="K74" s="72"/>
      <c r="L74" s="73">
        <v>0</v>
      </c>
      <c r="M74" s="74">
        <v>0</v>
      </c>
    </row>
    <row r="75" spans="2:13" ht="18" customHeight="1">
      <c r="B75" s="66" t="s">
        <v>52</v>
      </c>
      <c r="C75" s="67">
        <v>1</v>
      </c>
      <c r="D75" s="68">
        <v>8644.91</v>
      </c>
      <c r="E75" s="63"/>
      <c r="F75" s="69">
        <v>4</v>
      </c>
      <c r="G75" s="70">
        <v>89694</v>
      </c>
      <c r="H75" s="63"/>
      <c r="I75" s="67">
        <f t="shared" si="2"/>
        <v>5</v>
      </c>
      <c r="J75" s="71">
        <f t="shared" si="3"/>
        <v>98338.91</v>
      </c>
      <c r="K75" s="72"/>
      <c r="L75" s="73">
        <v>20</v>
      </c>
      <c r="M75" s="74">
        <f>I75/L75</f>
        <v>0.25</v>
      </c>
    </row>
    <row r="76" spans="2:13" ht="18" customHeight="1">
      <c r="B76" s="66" t="s">
        <v>53</v>
      </c>
      <c r="C76" s="67">
        <v>0</v>
      </c>
      <c r="D76" s="68">
        <v>0</v>
      </c>
      <c r="E76" s="63"/>
      <c r="F76" s="69">
        <v>0</v>
      </c>
      <c r="G76" s="70">
        <v>0</v>
      </c>
      <c r="H76" s="63"/>
      <c r="I76" s="67">
        <f t="shared" si="2"/>
        <v>0</v>
      </c>
      <c r="J76" s="71">
        <f t="shared" si="3"/>
        <v>0</v>
      </c>
      <c r="K76" s="72"/>
      <c r="L76" s="73">
        <v>0</v>
      </c>
      <c r="M76" s="74">
        <v>0</v>
      </c>
    </row>
    <row r="77" spans="2:13" ht="18" customHeight="1">
      <c r="B77" s="66" t="s">
        <v>54</v>
      </c>
      <c r="C77" s="67">
        <v>0</v>
      </c>
      <c r="D77" s="68">
        <v>0</v>
      </c>
      <c r="E77" s="63"/>
      <c r="F77" s="69">
        <v>0</v>
      </c>
      <c r="G77" s="70">
        <v>0</v>
      </c>
      <c r="H77" s="63"/>
      <c r="I77" s="67">
        <f t="shared" si="2"/>
        <v>0</v>
      </c>
      <c r="J77" s="71">
        <f t="shared" si="3"/>
        <v>0</v>
      </c>
      <c r="K77" s="72"/>
      <c r="L77" s="73">
        <v>15</v>
      </c>
      <c r="M77" s="74">
        <f t="shared" ref="M77:M89" si="4">I77/L77</f>
        <v>0</v>
      </c>
    </row>
    <row r="78" spans="2:13" ht="18" customHeight="1">
      <c r="B78" s="66" t="s">
        <v>55</v>
      </c>
      <c r="C78" s="67">
        <v>0</v>
      </c>
      <c r="D78" s="68">
        <v>0</v>
      </c>
      <c r="E78" s="63"/>
      <c r="F78" s="69">
        <v>0</v>
      </c>
      <c r="G78" s="70">
        <v>0</v>
      </c>
      <c r="H78" s="63"/>
      <c r="I78" s="67">
        <f t="shared" si="2"/>
        <v>0</v>
      </c>
      <c r="J78" s="71">
        <f t="shared" si="3"/>
        <v>0</v>
      </c>
      <c r="K78" s="72"/>
      <c r="L78" s="73">
        <v>2</v>
      </c>
      <c r="M78" s="74">
        <f t="shared" si="4"/>
        <v>0</v>
      </c>
    </row>
    <row r="79" spans="2:13" ht="18" customHeight="1">
      <c r="B79" s="66" t="s">
        <v>56</v>
      </c>
      <c r="C79" s="67">
        <v>0</v>
      </c>
      <c r="D79" s="68">
        <v>0</v>
      </c>
      <c r="E79" s="63"/>
      <c r="F79" s="69">
        <v>0</v>
      </c>
      <c r="G79" s="70">
        <v>0</v>
      </c>
      <c r="H79" s="63"/>
      <c r="I79" s="67">
        <f t="shared" si="2"/>
        <v>0</v>
      </c>
      <c r="J79" s="71">
        <f t="shared" si="3"/>
        <v>0</v>
      </c>
      <c r="K79" s="72"/>
      <c r="L79" s="73">
        <v>0</v>
      </c>
      <c r="M79" s="74">
        <v>0</v>
      </c>
    </row>
    <row r="80" spans="2:13" ht="18" customHeight="1">
      <c r="B80" s="66" t="s">
        <v>57</v>
      </c>
      <c r="C80" s="67">
        <v>6</v>
      </c>
      <c r="D80" s="68">
        <v>44697</v>
      </c>
      <c r="E80" s="63"/>
      <c r="F80" s="69">
        <v>2</v>
      </c>
      <c r="G80" s="70">
        <v>32112.13</v>
      </c>
      <c r="H80" s="63"/>
      <c r="I80" s="67">
        <f t="shared" si="2"/>
        <v>8</v>
      </c>
      <c r="J80" s="71">
        <f t="shared" si="3"/>
        <v>76809.13</v>
      </c>
      <c r="K80" s="72"/>
      <c r="L80" s="73">
        <v>4</v>
      </c>
      <c r="M80" s="74">
        <f t="shared" si="4"/>
        <v>2</v>
      </c>
    </row>
    <row r="81" spans="2:13" ht="18" customHeight="1">
      <c r="B81" s="66" t="s">
        <v>58</v>
      </c>
      <c r="C81" s="67">
        <v>0</v>
      </c>
      <c r="D81" s="68">
        <v>0</v>
      </c>
      <c r="E81" s="63"/>
      <c r="F81" s="69">
        <v>0</v>
      </c>
      <c r="G81" s="70">
        <v>0</v>
      </c>
      <c r="H81" s="63"/>
      <c r="I81" s="67">
        <f t="shared" si="2"/>
        <v>0</v>
      </c>
      <c r="J81" s="71">
        <f t="shared" si="3"/>
        <v>0</v>
      </c>
      <c r="K81" s="72"/>
      <c r="L81" s="73">
        <v>0</v>
      </c>
      <c r="M81" s="74">
        <v>0</v>
      </c>
    </row>
    <row r="82" spans="2:13" ht="18" customHeight="1">
      <c r="B82" s="66" t="s">
        <v>59</v>
      </c>
      <c r="C82" s="67">
        <v>1</v>
      </c>
      <c r="D82" s="68">
        <v>17003.91</v>
      </c>
      <c r="E82" s="63"/>
      <c r="F82" s="69">
        <v>0</v>
      </c>
      <c r="G82" s="70">
        <v>0</v>
      </c>
      <c r="H82" s="63"/>
      <c r="I82" s="67">
        <f t="shared" si="2"/>
        <v>1</v>
      </c>
      <c r="J82" s="71">
        <f t="shared" si="3"/>
        <v>17003.91</v>
      </c>
      <c r="K82" s="72"/>
      <c r="L82" s="73">
        <v>2</v>
      </c>
      <c r="M82" s="74">
        <f t="shared" si="4"/>
        <v>0.5</v>
      </c>
    </row>
    <row r="83" spans="2:13" ht="18" customHeight="1">
      <c r="B83" s="66" t="s">
        <v>60</v>
      </c>
      <c r="C83" s="67">
        <v>0</v>
      </c>
      <c r="D83" s="68">
        <v>0</v>
      </c>
      <c r="E83" s="63"/>
      <c r="F83" s="69">
        <v>0</v>
      </c>
      <c r="G83" s="70">
        <v>0</v>
      </c>
      <c r="H83" s="63"/>
      <c r="I83" s="67">
        <f t="shared" si="2"/>
        <v>0</v>
      </c>
      <c r="J83" s="71">
        <f t="shared" si="3"/>
        <v>0</v>
      </c>
      <c r="K83" s="72"/>
      <c r="L83" s="73">
        <v>0</v>
      </c>
      <c r="M83" s="74">
        <v>0</v>
      </c>
    </row>
    <row r="84" spans="2:13" ht="18" customHeight="1">
      <c r="B84" s="66" t="s">
        <v>69</v>
      </c>
      <c r="C84" s="67">
        <v>0</v>
      </c>
      <c r="D84" s="68">
        <v>0</v>
      </c>
      <c r="E84" s="63"/>
      <c r="F84" s="69">
        <v>0</v>
      </c>
      <c r="G84" s="70">
        <v>0</v>
      </c>
      <c r="H84" s="63"/>
      <c r="I84" s="67">
        <f t="shared" si="2"/>
        <v>0</v>
      </c>
      <c r="J84" s="71">
        <f t="shared" si="3"/>
        <v>0</v>
      </c>
      <c r="K84" s="72"/>
      <c r="L84" s="73">
        <v>0</v>
      </c>
      <c r="M84" s="74">
        <v>0</v>
      </c>
    </row>
    <row r="85" spans="2:13" ht="18" customHeight="1">
      <c r="B85" s="66" t="s">
        <v>62</v>
      </c>
      <c r="C85" s="67">
        <v>6</v>
      </c>
      <c r="D85" s="68">
        <v>130857.21</v>
      </c>
      <c r="E85" s="63"/>
      <c r="F85" s="69">
        <v>2</v>
      </c>
      <c r="G85" s="70">
        <v>31801.87</v>
      </c>
      <c r="H85" s="63"/>
      <c r="I85" s="67">
        <f t="shared" si="2"/>
        <v>8</v>
      </c>
      <c r="J85" s="71">
        <f t="shared" si="3"/>
        <v>162659.08000000002</v>
      </c>
      <c r="K85" s="72"/>
      <c r="L85" s="73">
        <v>9</v>
      </c>
      <c r="M85" s="74">
        <f t="shared" si="4"/>
        <v>0.88888888888888884</v>
      </c>
    </row>
    <row r="86" spans="2:13" ht="18" customHeight="1">
      <c r="B86" s="66" t="s">
        <v>63</v>
      </c>
      <c r="C86" s="67">
        <v>0</v>
      </c>
      <c r="D86" s="68">
        <v>0</v>
      </c>
      <c r="E86" s="63"/>
      <c r="F86" s="69">
        <v>0</v>
      </c>
      <c r="G86" s="70">
        <v>0</v>
      </c>
      <c r="H86" s="63"/>
      <c r="I86" s="67">
        <f t="shared" si="2"/>
        <v>0</v>
      </c>
      <c r="J86" s="71">
        <f t="shared" si="3"/>
        <v>0</v>
      </c>
      <c r="K86" s="72"/>
      <c r="L86" s="73">
        <v>0</v>
      </c>
      <c r="M86" s="74">
        <v>0</v>
      </c>
    </row>
    <row r="87" spans="2:13" ht="18" customHeight="1">
      <c r="B87" s="66" t="s">
        <v>64</v>
      </c>
      <c r="C87" s="67">
        <v>0</v>
      </c>
      <c r="D87" s="68">
        <v>0</v>
      </c>
      <c r="E87" s="63"/>
      <c r="F87" s="69">
        <v>0</v>
      </c>
      <c r="G87" s="70">
        <v>0</v>
      </c>
      <c r="H87" s="63"/>
      <c r="I87" s="67">
        <f t="shared" si="2"/>
        <v>0</v>
      </c>
      <c r="J87" s="71">
        <f t="shared" si="3"/>
        <v>0</v>
      </c>
      <c r="K87" s="72"/>
      <c r="L87" s="73">
        <v>0</v>
      </c>
      <c r="M87" s="74">
        <v>0</v>
      </c>
    </row>
    <row r="88" spans="2:13" ht="18" customHeight="1">
      <c r="B88" s="75" t="s">
        <v>65</v>
      </c>
      <c r="C88" s="67">
        <v>3</v>
      </c>
      <c r="D88" s="68">
        <v>35894.14</v>
      </c>
      <c r="E88" s="63"/>
      <c r="F88" s="69">
        <v>0</v>
      </c>
      <c r="G88" s="70">
        <v>0</v>
      </c>
      <c r="H88" s="63"/>
      <c r="I88" s="67">
        <f t="shared" si="2"/>
        <v>3</v>
      </c>
      <c r="J88" s="71">
        <f t="shared" si="3"/>
        <v>35894.14</v>
      </c>
      <c r="K88" s="72"/>
      <c r="L88" s="73">
        <v>0</v>
      </c>
      <c r="M88" s="74">
        <v>0</v>
      </c>
    </row>
    <row r="89" spans="2:13" ht="18" customHeight="1">
      <c r="B89" s="76" t="s">
        <v>66</v>
      </c>
      <c r="C89" s="77">
        <f>SUM(C73:C88)</f>
        <v>17</v>
      </c>
      <c r="D89" s="78">
        <f>SUM(D73:D88)</f>
        <v>237097.17000000004</v>
      </c>
      <c r="E89" s="63"/>
      <c r="F89" s="69">
        <f>SUM(F73:F88)</f>
        <v>8</v>
      </c>
      <c r="G89" s="70">
        <f>SUM(G73:G88)</f>
        <v>153608</v>
      </c>
      <c r="H89" s="63"/>
      <c r="I89" s="67">
        <f t="shared" si="2"/>
        <v>25</v>
      </c>
      <c r="J89" s="71">
        <f t="shared" si="3"/>
        <v>390705.17000000004</v>
      </c>
      <c r="K89" s="72"/>
      <c r="L89" s="73">
        <f>SUM(L73:L88)</f>
        <v>52</v>
      </c>
      <c r="M89" s="74">
        <f t="shared" si="4"/>
        <v>0.48076923076923078</v>
      </c>
    </row>
    <row r="91" spans="2:13" ht="18" customHeight="1">
      <c r="B91" s="341" t="s">
        <v>45</v>
      </c>
      <c r="C91" s="341"/>
      <c r="D91" s="341"/>
      <c r="E91" s="38"/>
      <c r="F91" s="342" t="s">
        <v>46</v>
      </c>
      <c r="G91" s="342"/>
      <c r="I91" s="343" t="s">
        <v>71</v>
      </c>
      <c r="J91" s="343"/>
      <c r="K91" s="61"/>
      <c r="L91" s="344" t="s">
        <v>72</v>
      </c>
      <c r="M91" s="344"/>
    </row>
    <row r="92" spans="2:13" ht="18" customHeight="1">
      <c r="B92" s="56" t="s">
        <v>75</v>
      </c>
      <c r="C92" s="57" t="s">
        <v>48</v>
      </c>
      <c r="D92" s="57" t="s">
        <v>49</v>
      </c>
      <c r="E92" s="38"/>
      <c r="F92" s="40" t="s">
        <v>48</v>
      </c>
      <c r="G92" s="40" t="s">
        <v>49</v>
      </c>
      <c r="I92" s="57" t="s">
        <v>48</v>
      </c>
      <c r="J92" s="57" t="s">
        <v>49</v>
      </c>
      <c r="K92" s="64"/>
      <c r="L92" s="57" t="s">
        <v>48</v>
      </c>
      <c r="M92" s="65" t="s">
        <v>74</v>
      </c>
    </row>
    <row r="93" spans="2:13" ht="18" customHeight="1">
      <c r="B93" s="41" t="s">
        <v>68</v>
      </c>
      <c r="C93" s="67">
        <f>C12+C32+C52</f>
        <v>5</v>
      </c>
      <c r="D93" s="71">
        <f t="shared" ref="D93" si="5">D12+D32+D52</f>
        <v>14547.28</v>
      </c>
      <c r="E93" s="63"/>
      <c r="F93" s="67">
        <f>F12+F32+F52</f>
        <v>3</v>
      </c>
      <c r="G93" s="71">
        <f>G12+G32+G52</f>
        <v>7031.86</v>
      </c>
      <c r="H93" s="63"/>
      <c r="I93" s="67">
        <f>C93+F93</f>
        <v>8</v>
      </c>
      <c r="J93" s="318">
        <f>D93+G93</f>
        <v>21579.14</v>
      </c>
      <c r="K93" s="72"/>
      <c r="L93" s="73">
        <v>6</v>
      </c>
      <c r="M93" s="74">
        <f t="shared" ref="M93:M108" si="6">I93/L93</f>
        <v>1.3333333333333333</v>
      </c>
    </row>
    <row r="94" spans="2:13" ht="18" customHeight="1">
      <c r="B94" s="41" t="s">
        <v>51</v>
      </c>
      <c r="C94" s="67">
        <f t="shared" ref="C94:D108" si="7">C13+C33+C53</f>
        <v>9</v>
      </c>
      <c r="D94" s="71">
        <f t="shared" si="7"/>
        <v>68441.600000000006</v>
      </c>
      <c r="E94" s="63"/>
      <c r="F94" s="67">
        <f t="shared" ref="F94:G108" si="8">F13+F33+F53</f>
        <v>4</v>
      </c>
      <c r="G94" s="71">
        <f>G13+G33+G53</f>
        <v>9830.2199999999993</v>
      </c>
      <c r="H94" s="63"/>
      <c r="I94" s="67">
        <f t="shared" ref="I94:I108" si="9">C94+F94</f>
        <v>13</v>
      </c>
      <c r="J94" s="318">
        <f t="shared" ref="J94:J108" si="10">D94+G94</f>
        <v>78271.820000000007</v>
      </c>
      <c r="K94" s="72"/>
      <c r="L94" s="73">
        <v>23</v>
      </c>
      <c r="M94" s="74">
        <f t="shared" si="6"/>
        <v>0.56521739130434778</v>
      </c>
    </row>
    <row r="95" spans="2:13" ht="18" customHeight="1">
      <c r="B95" s="41" t="s">
        <v>52</v>
      </c>
      <c r="C95" s="67">
        <f t="shared" si="7"/>
        <v>20</v>
      </c>
      <c r="D95" s="71">
        <f t="shared" si="7"/>
        <v>137596.65000000002</v>
      </c>
      <c r="E95" s="63"/>
      <c r="F95" s="67">
        <f t="shared" si="8"/>
        <v>21</v>
      </c>
      <c r="G95" s="71">
        <f t="shared" si="8"/>
        <v>131491.84</v>
      </c>
      <c r="H95" s="63"/>
      <c r="I95" s="67">
        <f t="shared" si="9"/>
        <v>41</v>
      </c>
      <c r="J95" s="318">
        <f t="shared" si="10"/>
        <v>269088.49</v>
      </c>
      <c r="K95" s="72"/>
      <c r="L95" s="73">
        <v>26</v>
      </c>
      <c r="M95" s="74">
        <f t="shared" si="6"/>
        <v>1.5769230769230769</v>
      </c>
    </row>
    <row r="96" spans="2:13" ht="18" customHeight="1">
      <c r="B96" s="41" t="s">
        <v>53</v>
      </c>
      <c r="C96" s="67">
        <f t="shared" si="7"/>
        <v>13</v>
      </c>
      <c r="D96" s="71">
        <f t="shared" si="7"/>
        <v>44807.77</v>
      </c>
      <c r="E96" s="63"/>
      <c r="F96" s="67">
        <f t="shared" si="8"/>
        <v>2</v>
      </c>
      <c r="G96" s="71">
        <f t="shared" si="8"/>
        <v>8757.4599999999991</v>
      </c>
      <c r="H96" s="63"/>
      <c r="I96" s="67">
        <f t="shared" si="9"/>
        <v>15</v>
      </c>
      <c r="J96" s="318">
        <f t="shared" si="10"/>
        <v>53565.229999999996</v>
      </c>
      <c r="K96" s="72"/>
      <c r="L96" s="73">
        <v>35</v>
      </c>
      <c r="M96" s="74">
        <f t="shared" si="6"/>
        <v>0.42857142857142855</v>
      </c>
    </row>
    <row r="97" spans="2:13" ht="18" customHeight="1">
      <c r="B97" s="41" t="s">
        <v>54</v>
      </c>
      <c r="C97" s="67">
        <f t="shared" si="7"/>
        <v>0</v>
      </c>
      <c r="D97" s="71">
        <f t="shared" si="7"/>
        <v>0</v>
      </c>
      <c r="E97" s="63"/>
      <c r="F97" s="67">
        <f t="shared" si="8"/>
        <v>0</v>
      </c>
      <c r="G97" s="71">
        <f t="shared" si="8"/>
        <v>0</v>
      </c>
      <c r="H97" s="63"/>
      <c r="I97" s="67">
        <f t="shared" si="9"/>
        <v>0</v>
      </c>
      <c r="J97" s="318">
        <f t="shared" si="10"/>
        <v>0</v>
      </c>
      <c r="K97" s="72"/>
      <c r="L97" s="73">
        <v>19</v>
      </c>
      <c r="M97" s="74">
        <f t="shared" si="6"/>
        <v>0</v>
      </c>
    </row>
    <row r="98" spans="2:13" ht="18" customHeight="1">
      <c r="B98" s="41" t="s">
        <v>55</v>
      </c>
      <c r="C98" s="67">
        <f t="shared" si="7"/>
        <v>7</v>
      </c>
      <c r="D98" s="71">
        <f t="shared" si="7"/>
        <v>69629.06</v>
      </c>
      <c r="E98" s="63"/>
      <c r="F98" s="67">
        <f t="shared" si="8"/>
        <v>0</v>
      </c>
      <c r="G98" s="71">
        <f t="shared" si="8"/>
        <v>0</v>
      </c>
      <c r="H98" s="63"/>
      <c r="I98" s="67">
        <f t="shared" si="9"/>
        <v>7</v>
      </c>
      <c r="J98" s="318">
        <f t="shared" si="10"/>
        <v>69629.06</v>
      </c>
      <c r="K98" s="72"/>
      <c r="L98" s="73">
        <v>15</v>
      </c>
      <c r="M98" s="74">
        <f t="shared" si="6"/>
        <v>0.46666666666666667</v>
      </c>
    </row>
    <row r="99" spans="2:13" ht="18" customHeight="1">
      <c r="B99" s="41" t="s">
        <v>56</v>
      </c>
      <c r="C99" s="67">
        <f t="shared" si="7"/>
        <v>46</v>
      </c>
      <c r="D99" s="71">
        <f t="shared" si="7"/>
        <v>173159.45</v>
      </c>
      <c r="E99" s="63"/>
      <c r="F99" s="67">
        <f t="shared" si="8"/>
        <v>5</v>
      </c>
      <c r="G99" s="71">
        <f t="shared" si="8"/>
        <v>45630.720000000001</v>
      </c>
      <c r="H99" s="63"/>
      <c r="I99" s="67">
        <f t="shared" si="9"/>
        <v>51</v>
      </c>
      <c r="J99" s="318">
        <f t="shared" si="10"/>
        <v>218790.17</v>
      </c>
      <c r="K99" s="72"/>
      <c r="L99" s="73">
        <v>33</v>
      </c>
      <c r="M99" s="74">
        <f t="shared" si="6"/>
        <v>1.5454545454545454</v>
      </c>
    </row>
    <row r="100" spans="2:13" ht="18" customHeight="1">
      <c r="B100" s="41" t="s">
        <v>57</v>
      </c>
      <c r="C100" s="67">
        <f t="shared" si="7"/>
        <v>21</v>
      </c>
      <c r="D100" s="71">
        <f t="shared" si="7"/>
        <v>112827.73</v>
      </c>
      <c r="E100" s="79"/>
      <c r="F100" s="67">
        <f t="shared" si="8"/>
        <v>16</v>
      </c>
      <c r="G100" s="71">
        <f t="shared" si="8"/>
        <v>90402.079999999987</v>
      </c>
      <c r="H100" s="63"/>
      <c r="I100" s="67">
        <f t="shared" si="9"/>
        <v>37</v>
      </c>
      <c r="J100" s="318">
        <f t="shared" si="10"/>
        <v>203229.81</v>
      </c>
      <c r="K100" s="72"/>
      <c r="L100" s="73">
        <v>56</v>
      </c>
      <c r="M100" s="74">
        <f t="shared" si="6"/>
        <v>0.6607142857142857</v>
      </c>
    </row>
    <row r="101" spans="2:13" ht="18" customHeight="1">
      <c r="B101" s="41" t="s">
        <v>58</v>
      </c>
      <c r="C101" s="67">
        <f t="shared" si="7"/>
        <v>12</v>
      </c>
      <c r="D101" s="71">
        <f t="shared" si="7"/>
        <v>65273.56</v>
      </c>
      <c r="E101" s="79"/>
      <c r="F101" s="67">
        <f t="shared" si="8"/>
        <v>3</v>
      </c>
      <c r="G101" s="71">
        <f t="shared" si="8"/>
        <v>18133.39</v>
      </c>
      <c r="H101" s="63"/>
      <c r="I101" s="67">
        <f t="shared" si="9"/>
        <v>15</v>
      </c>
      <c r="J101" s="318">
        <f t="shared" si="10"/>
        <v>83406.95</v>
      </c>
      <c r="K101" s="72"/>
      <c r="L101" s="73">
        <v>6</v>
      </c>
      <c r="M101" s="74">
        <f t="shared" si="6"/>
        <v>2.5</v>
      </c>
    </row>
    <row r="102" spans="2:13" ht="18" customHeight="1">
      <c r="B102" s="41" t="s">
        <v>59</v>
      </c>
      <c r="C102" s="67">
        <f t="shared" si="7"/>
        <v>17</v>
      </c>
      <c r="D102" s="71">
        <f t="shared" si="7"/>
        <v>105817.36</v>
      </c>
      <c r="E102" s="63"/>
      <c r="F102" s="67">
        <f t="shared" si="8"/>
        <v>1</v>
      </c>
      <c r="G102" s="71">
        <f t="shared" si="8"/>
        <v>11561.75</v>
      </c>
      <c r="H102" s="63"/>
      <c r="I102" s="67">
        <f t="shared" si="9"/>
        <v>18</v>
      </c>
      <c r="J102" s="318">
        <f t="shared" si="10"/>
        <v>117379.11</v>
      </c>
      <c r="K102" s="72"/>
      <c r="L102" s="73">
        <v>17</v>
      </c>
      <c r="M102" s="74">
        <f t="shared" si="6"/>
        <v>1.0588235294117647</v>
      </c>
    </row>
    <row r="103" spans="2:13" ht="18" customHeight="1">
      <c r="B103" s="41" t="s">
        <v>60</v>
      </c>
      <c r="C103" s="67">
        <f t="shared" si="7"/>
        <v>0</v>
      </c>
      <c r="D103" s="71">
        <f t="shared" si="7"/>
        <v>0</v>
      </c>
      <c r="E103" s="63"/>
      <c r="F103" s="67">
        <f t="shared" si="8"/>
        <v>4</v>
      </c>
      <c r="G103" s="71">
        <f t="shared" si="8"/>
        <v>14856.39</v>
      </c>
      <c r="H103" s="63"/>
      <c r="I103" s="67">
        <f t="shared" si="9"/>
        <v>4</v>
      </c>
      <c r="J103" s="318">
        <f t="shared" si="10"/>
        <v>14856.39</v>
      </c>
      <c r="K103" s="72"/>
      <c r="L103" s="73">
        <v>10</v>
      </c>
      <c r="M103" s="74">
        <f t="shared" si="6"/>
        <v>0.4</v>
      </c>
    </row>
    <row r="104" spans="2:13" ht="18" customHeight="1">
      <c r="B104" s="41" t="s">
        <v>69</v>
      </c>
      <c r="C104" s="67">
        <f t="shared" si="7"/>
        <v>45</v>
      </c>
      <c r="D104" s="71">
        <f t="shared" si="7"/>
        <v>136500.01</v>
      </c>
      <c r="E104" s="63"/>
      <c r="F104" s="67">
        <f t="shared" si="8"/>
        <v>1</v>
      </c>
      <c r="G104" s="71">
        <f t="shared" si="8"/>
        <v>1341.62</v>
      </c>
      <c r="H104" s="63"/>
      <c r="I104" s="67">
        <f t="shared" si="9"/>
        <v>46</v>
      </c>
      <c r="J104" s="318">
        <f t="shared" si="10"/>
        <v>137841.63</v>
      </c>
      <c r="K104" s="72"/>
      <c r="L104" s="73">
        <v>36</v>
      </c>
      <c r="M104" s="74">
        <f t="shared" si="6"/>
        <v>1.2777777777777777</v>
      </c>
    </row>
    <row r="105" spans="2:13" ht="18" customHeight="1">
      <c r="B105" s="41" t="s">
        <v>62</v>
      </c>
      <c r="C105" s="67">
        <f t="shared" si="7"/>
        <v>8</v>
      </c>
      <c r="D105" s="71">
        <f t="shared" si="7"/>
        <v>141486.32</v>
      </c>
      <c r="E105" s="63"/>
      <c r="F105" s="67">
        <f t="shared" si="8"/>
        <v>2</v>
      </c>
      <c r="G105" s="71">
        <f t="shared" si="8"/>
        <v>31801.87</v>
      </c>
      <c r="H105" s="63"/>
      <c r="I105" s="67">
        <f t="shared" si="9"/>
        <v>10</v>
      </c>
      <c r="J105" s="318">
        <f t="shared" si="10"/>
        <v>173288.19</v>
      </c>
      <c r="K105" s="72"/>
      <c r="L105" s="73">
        <v>13</v>
      </c>
      <c r="M105" s="74">
        <f t="shared" si="6"/>
        <v>0.76923076923076927</v>
      </c>
    </row>
    <row r="106" spans="2:13" ht="18" customHeight="1">
      <c r="B106" s="41" t="s">
        <v>63</v>
      </c>
      <c r="C106" s="67">
        <f t="shared" si="7"/>
        <v>29</v>
      </c>
      <c r="D106" s="71">
        <f t="shared" si="7"/>
        <v>147181.79999999999</v>
      </c>
      <c r="E106" s="63"/>
      <c r="F106" s="67">
        <f t="shared" si="8"/>
        <v>3</v>
      </c>
      <c r="G106" s="71">
        <f t="shared" si="8"/>
        <v>8306.2000000000007</v>
      </c>
      <c r="H106" s="63"/>
      <c r="I106" s="67">
        <f t="shared" si="9"/>
        <v>32</v>
      </c>
      <c r="J106" s="318">
        <f t="shared" si="10"/>
        <v>155488</v>
      </c>
      <c r="K106" s="72"/>
      <c r="L106" s="73">
        <v>20</v>
      </c>
      <c r="M106" s="74">
        <f t="shared" si="6"/>
        <v>1.6</v>
      </c>
    </row>
    <row r="107" spans="2:13" ht="18" customHeight="1">
      <c r="B107" s="41" t="s">
        <v>64</v>
      </c>
      <c r="C107" s="67">
        <f t="shared" si="7"/>
        <v>5</v>
      </c>
      <c r="D107" s="71">
        <f t="shared" si="7"/>
        <v>28966.46</v>
      </c>
      <c r="E107" s="63"/>
      <c r="F107" s="67">
        <f t="shared" si="8"/>
        <v>19</v>
      </c>
      <c r="G107" s="71">
        <f t="shared" si="8"/>
        <v>57614.84</v>
      </c>
      <c r="H107" s="63"/>
      <c r="I107" s="67">
        <f t="shared" si="9"/>
        <v>24</v>
      </c>
      <c r="J107" s="318">
        <f t="shared" si="10"/>
        <v>86581.299999999988</v>
      </c>
      <c r="K107" s="72"/>
      <c r="L107" s="73">
        <v>14</v>
      </c>
      <c r="M107" s="74">
        <f t="shared" si="6"/>
        <v>1.7142857142857142</v>
      </c>
    </row>
    <row r="108" spans="2:13" ht="18" customHeight="1">
      <c r="B108" s="49" t="s">
        <v>65</v>
      </c>
      <c r="C108" s="67">
        <f t="shared" si="7"/>
        <v>24</v>
      </c>
      <c r="D108" s="71">
        <f t="shared" si="7"/>
        <v>256934.05000000002</v>
      </c>
      <c r="E108" s="63"/>
      <c r="F108" s="67">
        <f t="shared" si="8"/>
        <v>10</v>
      </c>
      <c r="G108" s="71">
        <f t="shared" si="8"/>
        <v>71819.19</v>
      </c>
      <c r="H108" s="63"/>
      <c r="I108" s="67">
        <f t="shared" si="9"/>
        <v>34</v>
      </c>
      <c r="J108" s="318">
        <f t="shared" si="10"/>
        <v>328753.24</v>
      </c>
      <c r="K108" s="72"/>
      <c r="L108" s="73">
        <v>32</v>
      </c>
      <c r="M108" s="74">
        <f t="shared" si="6"/>
        <v>1.0625</v>
      </c>
    </row>
    <row r="109" spans="2:13" ht="18" customHeight="1">
      <c r="B109" s="50" t="s">
        <v>66</v>
      </c>
      <c r="C109" s="67">
        <f>C28+C48+C68</f>
        <v>261</v>
      </c>
      <c r="D109" s="71">
        <f>SUM(D93:D108)</f>
        <v>1503169.1</v>
      </c>
      <c r="E109" s="63"/>
      <c r="F109" s="67">
        <f t="shared" ref="F109:G109" si="11">F28+F48+F68</f>
        <v>94</v>
      </c>
      <c r="G109" s="71">
        <f t="shared" si="11"/>
        <v>508579.42999999993</v>
      </c>
      <c r="H109" s="63"/>
      <c r="I109" s="67">
        <f>C109+F109</f>
        <v>355</v>
      </c>
      <c r="J109" s="71">
        <f>SUM(J93:J108)</f>
        <v>2011748.5299999998</v>
      </c>
      <c r="K109" s="72"/>
      <c r="L109" s="73">
        <f>SUM(L93:L108)</f>
        <v>361</v>
      </c>
      <c r="M109" s="74">
        <f>I109/L109</f>
        <v>0.9833795013850416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71:D71"/>
    <mergeCell ref="F71:G71"/>
    <mergeCell ref="I71:J71"/>
    <mergeCell ref="L71:M71"/>
    <mergeCell ref="B91:D91"/>
    <mergeCell ref="F91:G91"/>
    <mergeCell ref="I91:J91"/>
    <mergeCell ref="L91:M91"/>
    <mergeCell ref="B10:D10"/>
    <mergeCell ref="F10:G10"/>
    <mergeCell ref="B30:D30"/>
    <mergeCell ref="F30:G30"/>
    <mergeCell ref="B50:D50"/>
    <mergeCell ref="F50:G50"/>
  </mergeCells>
  <conditionalFormatting sqref="M73:M89">
    <cfRule type="cellIs" dxfId="13" priority="1" operator="equal">
      <formula>1</formula>
    </cfRule>
    <cfRule type="cellIs" dxfId="12" priority="2" operator="greaterThan">
      <formula>1</formula>
    </cfRule>
    <cfRule type="cellIs" dxfId="11" priority="9" operator="lessThan">
      <formula>1</formula>
    </cfRule>
  </conditionalFormatting>
  <conditionalFormatting sqref="M93:M109">
    <cfRule type="cellIs" dxfId="10" priority="4" operator="equal">
      <formula>1</formula>
    </cfRule>
    <cfRule type="cellIs" dxfId="9" priority="5" operator="greaterThan">
      <formula>1</formula>
    </cfRule>
    <cfRule type="cellIs" dxfId="8" priority="10" operator="lessThan">
      <formula>1</formula>
    </cfRule>
  </conditionalFormatting>
  <conditionalFormatting sqref="M73:M89">
    <cfRule type="cellIs" dxfId="7" priority="6" operator="lessThan">
      <formula>1</formula>
    </cfRule>
    <cfRule type="cellIs" dxfId="6" priority="7" operator="greaterThan">
      <formula>1</formula>
    </cfRule>
  </conditionalFormatting>
  <pageMargins left="0.196527777777778" right="0.196527777777778" top="0.57083333333333297" bottom="0.56597222222222199" header="0.511811023622047" footer="0.196527777777778"/>
  <pageSetup paperSize="9" scale="79" pageOrder="overThenDown" orientation="landscape" horizontalDpi="300" verticalDpi="300"/>
  <headerFooter>
    <oddFooter>&amp;C&amp;6&amp;P de&amp;N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65543"/>
  <sheetViews>
    <sheetView topLeftCell="A5" zoomScale="70" zoomScaleNormal="70" workbookViewId="0">
      <selection activeCell="R32" sqref="R32"/>
    </sheetView>
  </sheetViews>
  <sheetFormatPr defaultColWidth="8.7109375" defaultRowHeight="12.75"/>
  <cols>
    <col min="1" max="1" width="68.140625" style="1" customWidth="1"/>
    <col min="2" max="2" width="29.7109375" style="1" customWidth="1"/>
    <col min="3" max="3" width="2.7109375" style="1" customWidth="1"/>
    <col min="4" max="4" width="20.5703125" style="2" hidden="1" customWidth="1"/>
    <col min="5" max="5" width="24" style="2" hidden="1" customWidth="1"/>
    <col min="6" max="6" width="20.5703125" style="1" hidden="1" customWidth="1"/>
    <col min="7" max="7" width="0.7109375" style="1" hidden="1" customWidth="1"/>
    <col min="8" max="8" width="12.85546875" style="1" customWidth="1"/>
    <col min="9" max="9" width="32.28515625" style="2" customWidth="1"/>
    <col min="10" max="10" width="10.28515625" style="2" customWidth="1"/>
    <col min="11" max="11" width="34.5703125" style="1" customWidth="1"/>
    <col min="12" max="12" width="0.7109375" style="1" customWidth="1"/>
    <col min="13" max="13" width="27.28515625" style="1" customWidth="1"/>
    <col min="14" max="14" width="25.5703125" style="80" customWidth="1"/>
    <col min="15" max="15" width="3.7109375" style="1" customWidth="1"/>
    <col min="16" max="16" width="24.28515625" style="1" customWidth="1"/>
    <col min="17" max="17" width="4" style="1" customWidth="1"/>
    <col min="18" max="18" width="32.28515625" style="1" customWidth="1"/>
    <col min="19" max="19" width="3.5703125" style="1" customWidth="1"/>
    <col min="20" max="20" width="26.140625" style="1" customWidth="1"/>
    <col min="21" max="258" width="9.140625" style="1" customWidth="1"/>
    <col min="259" max="259" width="9.140625" customWidth="1"/>
  </cols>
  <sheetData>
    <row r="1" spans="1:20" ht="15.75" customHeight="1">
      <c r="A1" s="4" t="s">
        <v>76</v>
      </c>
      <c r="C1" s="2"/>
      <c r="E1" s="1"/>
    </row>
    <row r="2" spans="1:20" ht="15.75" customHeight="1">
      <c r="A2" s="4" t="s">
        <v>77</v>
      </c>
      <c r="C2" s="2"/>
      <c r="E2" s="1"/>
    </row>
    <row r="3" spans="1:20" ht="15.75" customHeight="1">
      <c r="A3" s="4" t="s">
        <v>78</v>
      </c>
      <c r="C3" s="2"/>
      <c r="E3" s="1"/>
    </row>
    <row r="4" spans="1:20" ht="15.75" customHeight="1">
      <c r="A4" s="4" t="s">
        <v>79</v>
      </c>
      <c r="C4" s="2"/>
      <c r="E4" s="1"/>
    </row>
    <row r="5" spans="1:20" ht="15.75" customHeight="1">
      <c r="A5" s="6" t="s">
        <v>80</v>
      </c>
      <c r="C5" s="2"/>
      <c r="E5" s="1"/>
    </row>
    <row r="6" spans="1:20" ht="15.75" customHeight="1">
      <c r="A6" s="6"/>
      <c r="C6" s="2"/>
      <c r="E6" s="1"/>
    </row>
    <row r="7" spans="1:20" ht="99" customHeight="1">
      <c r="A7" s="5"/>
      <c r="B7" s="347" t="s">
        <v>221</v>
      </c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</row>
    <row r="8" spans="1:20" ht="7.5" customHeight="1"/>
    <row r="9" spans="1:20" ht="29.25" customHeight="1">
      <c r="A9" s="348" t="s">
        <v>81</v>
      </c>
      <c r="B9" s="348" t="s">
        <v>5</v>
      </c>
      <c r="C9" s="82"/>
      <c r="D9" s="349" t="s">
        <v>82</v>
      </c>
      <c r="E9" s="349"/>
      <c r="F9" s="349"/>
      <c r="G9" s="82"/>
      <c r="H9" s="350" t="s">
        <v>83</v>
      </c>
      <c r="I9" s="349" t="s">
        <v>84</v>
      </c>
      <c r="J9" s="349"/>
      <c r="K9" s="349"/>
      <c r="L9" s="82"/>
      <c r="M9" s="351" t="s">
        <v>85</v>
      </c>
      <c r="N9" s="352" t="s">
        <v>86</v>
      </c>
      <c r="P9" s="85" t="s">
        <v>87</v>
      </c>
      <c r="R9" s="345" t="s">
        <v>88</v>
      </c>
      <c r="T9" s="346" t="s">
        <v>89</v>
      </c>
    </row>
    <row r="10" spans="1:20" ht="35.25" customHeight="1">
      <c r="A10" s="348"/>
      <c r="B10" s="348"/>
      <c r="C10" s="82"/>
      <c r="D10" s="83" t="s">
        <v>27</v>
      </c>
      <c r="E10" s="83" t="s">
        <v>90</v>
      </c>
      <c r="F10" s="81" t="s">
        <v>9</v>
      </c>
      <c r="G10" s="82"/>
      <c r="H10" s="350"/>
      <c r="I10" s="83" t="s">
        <v>91</v>
      </c>
      <c r="J10" s="83" t="s">
        <v>36</v>
      </c>
      <c r="K10" s="81" t="s">
        <v>92</v>
      </c>
      <c r="L10" s="82"/>
      <c r="M10" s="351"/>
      <c r="N10" s="352"/>
      <c r="P10" s="86" t="s">
        <v>93</v>
      </c>
      <c r="R10" s="345"/>
      <c r="T10" s="346"/>
    </row>
    <row r="11" spans="1:20" ht="27" customHeight="1">
      <c r="A11" s="87" t="s">
        <v>94</v>
      </c>
      <c r="B11" s="11" t="s">
        <v>10</v>
      </c>
      <c r="C11" s="88"/>
      <c r="D11" s="89">
        <v>256958.5</v>
      </c>
      <c r="E11" s="89">
        <v>34975.919999999998</v>
      </c>
      <c r="F11" s="90">
        <f t="shared" ref="F11:F16" si="0">SUM(D11:E11)</f>
        <v>291934.42</v>
      </c>
      <c r="G11" s="88"/>
      <c r="H11" s="91" t="s">
        <v>95</v>
      </c>
      <c r="I11" s="92">
        <f>Teto!G9</f>
        <v>78408.72</v>
      </c>
      <c r="J11" s="92"/>
      <c r="K11" s="93">
        <f>Produção_tabwin!D105</f>
        <v>141486.32</v>
      </c>
      <c r="L11" s="88"/>
      <c r="M11" s="292">
        <v>0</v>
      </c>
      <c r="N11" s="94">
        <f t="shared" ref="N11:N26" si="1">I11-(K11-M11)</f>
        <v>-63077.600000000006</v>
      </c>
      <c r="P11" s="93">
        <f>Produção_tabwin!G105</f>
        <v>31801.87</v>
      </c>
      <c r="R11" s="93">
        <f>P11+K11</f>
        <v>173288.19</v>
      </c>
      <c r="T11" s="93">
        <f t="shared" ref="T11:T27" si="2">I11-R11</f>
        <v>-94879.47</v>
      </c>
    </row>
    <row r="12" spans="1:20" ht="27" customHeight="1">
      <c r="A12" s="87" t="s">
        <v>96</v>
      </c>
      <c r="B12" s="16" t="s">
        <v>12</v>
      </c>
      <c r="C12" s="88"/>
      <c r="D12" s="95">
        <v>234549.13666666701</v>
      </c>
      <c r="E12" s="95">
        <v>45073.83</v>
      </c>
      <c r="F12" s="96">
        <f t="shared" si="0"/>
        <v>279622.96666666702</v>
      </c>
      <c r="G12" s="88"/>
      <c r="H12" s="91" t="s">
        <v>95</v>
      </c>
      <c r="I12" s="97">
        <f>Teto!G11</f>
        <v>200833.85</v>
      </c>
      <c r="J12" s="97"/>
      <c r="K12" s="93">
        <f>Produção_tabwin!D99</f>
        <v>173159.45</v>
      </c>
      <c r="L12" s="88"/>
      <c r="M12" s="292">
        <v>0</v>
      </c>
      <c r="N12" s="94">
        <f t="shared" si="1"/>
        <v>27674.399999999994</v>
      </c>
      <c r="P12" s="93">
        <f>Produção_tabwin!G99</f>
        <v>45630.720000000001</v>
      </c>
      <c r="R12" s="93">
        <f t="shared" ref="R12:R26" si="3">K12+P12</f>
        <v>218790.17</v>
      </c>
      <c r="T12" s="93">
        <f t="shared" si="2"/>
        <v>-17956.320000000007</v>
      </c>
    </row>
    <row r="13" spans="1:20" ht="27" customHeight="1">
      <c r="A13" s="11" t="s">
        <v>97</v>
      </c>
      <c r="B13" s="16" t="s">
        <v>13</v>
      </c>
      <c r="C13" s="88"/>
      <c r="D13" s="95">
        <v>224149.935</v>
      </c>
      <c r="E13" s="95">
        <v>24309.91</v>
      </c>
      <c r="F13" s="96">
        <f t="shared" si="0"/>
        <v>248459.845</v>
      </c>
      <c r="G13" s="88"/>
      <c r="H13" s="91" t="s">
        <v>95</v>
      </c>
      <c r="I13" s="97">
        <f>Teto!G12</f>
        <v>14249.29</v>
      </c>
      <c r="J13" s="97"/>
      <c r="K13" s="93">
        <f>Produção_tabwin!D93</f>
        <v>14547.28</v>
      </c>
      <c r="L13" s="88"/>
      <c r="M13" s="292">
        <v>19262.48</v>
      </c>
      <c r="N13" s="94">
        <f t="shared" si="1"/>
        <v>18964.489999999998</v>
      </c>
      <c r="P13" s="93">
        <f>Produção_tabwin!G93</f>
        <v>7031.86</v>
      </c>
      <c r="R13" s="93">
        <f t="shared" si="3"/>
        <v>21579.14</v>
      </c>
      <c r="T13" s="93">
        <f t="shared" si="2"/>
        <v>-7329.8499999999985</v>
      </c>
    </row>
    <row r="14" spans="1:20" ht="27" customHeight="1">
      <c r="A14" s="87" t="s">
        <v>98</v>
      </c>
      <c r="B14" s="16" t="s">
        <v>14</v>
      </c>
      <c r="C14" s="88"/>
      <c r="D14" s="95">
        <v>127710.9425</v>
      </c>
      <c r="E14" s="95">
        <v>18554.349999999999</v>
      </c>
      <c r="F14" s="96">
        <f t="shared" si="0"/>
        <v>146265.29250000001</v>
      </c>
      <c r="G14" s="88"/>
      <c r="H14" s="91" t="s">
        <v>99</v>
      </c>
      <c r="I14" s="97">
        <f>Teto!G13</f>
        <v>134811.73000000001</v>
      </c>
      <c r="J14" s="97"/>
      <c r="K14" s="93">
        <f>Produção_tabwin!D102</f>
        <v>105817.36</v>
      </c>
      <c r="L14" s="88"/>
      <c r="M14" s="292">
        <v>8905.42</v>
      </c>
      <c r="N14" s="94">
        <f t="shared" si="1"/>
        <v>37899.790000000008</v>
      </c>
      <c r="P14" s="93">
        <f>Produção_tabwin!G102</f>
        <v>11561.75</v>
      </c>
      <c r="R14" s="93">
        <f t="shared" si="3"/>
        <v>117379.11</v>
      </c>
      <c r="T14" s="93">
        <f t="shared" si="2"/>
        <v>17432.62000000001</v>
      </c>
    </row>
    <row r="15" spans="1:20" ht="27" customHeight="1">
      <c r="A15" s="87" t="s">
        <v>100</v>
      </c>
      <c r="B15" s="16" t="s">
        <v>15</v>
      </c>
      <c r="C15" s="88"/>
      <c r="D15" s="98">
        <v>212019.286666667</v>
      </c>
      <c r="E15" s="98">
        <v>2811.24</v>
      </c>
      <c r="F15" s="99">
        <f t="shared" si="0"/>
        <v>214830.52666666699</v>
      </c>
      <c r="G15" s="88"/>
      <c r="H15" s="91" t="s">
        <v>95</v>
      </c>
      <c r="I15" s="100">
        <f>Teto!G14</f>
        <v>96950.09</v>
      </c>
      <c r="J15" s="100"/>
      <c r="K15" s="101">
        <f>Produção_tabwin!D98</f>
        <v>69629.06</v>
      </c>
      <c r="L15" s="88"/>
      <c r="M15" s="292">
        <v>0</v>
      </c>
      <c r="N15" s="94">
        <f t="shared" si="1"/>
        <v>27321.03</v>
      </c>
      <c r="P15" s="93">
        <f>Produção_tabwin!G98</f>
        <v>0</v>
      </c>
      <c r="R15" s="93">
        <f t="shared" si="3"/>
        <v>69629.06</v>
      </c>
      <c r="T15" s="93">
        <f t="shared" si="2"/>
        <v>27321.03</v>
      </c>
    </row>
    <row r="16" spans="1:20" ht="27" customHeight="1">
      <c r="A16" s="87" t="s">
        <v>98</v>
      </c>
      <c r="B16" s="16" t="s">
        <v>16</v>
      </c>
      <c r="C16" s="88"/>
      <c r="D16" s="98">
        <v>168213.24</v>
      </c>
      <c r="E16" s="98">
        <v>0</v>
      </c>
      <c r="F16" s="99">
        <f t="shared" si="0"/>
        <v>168213.24</v>
      </c>
      <c r="G16" s="88"/>
      <c r="H16" s="91" t="s">
        <v>95</v>
      </c>
      <c r="I16" s="100">
        <f>Teto!G15</f>
        <v>155976.26999999999</v>
      </c>
      <c r="J16" s="100"/>
      <c r="K16" s="101">
        <f>Produção_tabwin!D94</f>
        <v>68441.600000000006</v>
      </c>
      <c r="L16" s="88"/>
      <c r="M16" s="292">
        <v>0</v>
      </c>
      <c r="N16" s="94">
        <f t="shared" si="1"/>
        <v>87534.669999999984</v>
      </c>
      <c r="P16" s="93">
        <f>Produção_tabwin!G94</f>
        <v>9830.2199999999993</v>
      </c>
      <c r="R16" s="93">
        <f t="shared" si="3"/>
        <v>78271.820000000007</v>
      </c>
      <c r="T16" s="93">
        <f t="shared" si="2"/>
        <v>77704.449999999983</v>
      </c>
    </row>
    <row r="17" spans="1:258" ht="27" customHeight="1">
      <c r="A17" s="87" t="s">
        <v>98</v>
      </c>
      <c r="B17" s="16" t="s">
        <v>18</v>
      </c>
      <c r="C17" s="88"/>
      <c r="D17" s="98"/>
      <c r="E17" s="98"/>
      <c r="F17" s="99"/>
      <c r="G17" s="88"/>
      <c r="H17" s="91" t="s">
        <v>95</v>
      </c>
      <c r="I17" s="100">
        <f>Teto!G17</f>
        <v>101536.57</v>
      </c>
      <c r="J17" s="100"/>
      <c r="K17" s="101">
        <f>Produção_tabwin!D95</f>
        <v>137596.65000000002</v>
      </c>
      <c r="L17" s="88"/>
      <c r="M17" s="292">
        <v>0</v>
      </c>
      <c r="N17" s="94">
        <f t="shared" si="1"/>
        <v>-36060.080000000016</v>
      </c>
      <c r="P17" s="93">
        <f>Produção_tabwin!G95</f>
        <v>131491.84</v>
      </c>
      <c r="R17" s="93">
        <f t="shared" si="3"/>
        <v>269088.49</v>
      </c>
      <c r="T17" s="93">
        <f t="shared" si="2"/>
        <v>-167551.91999999998</v>
      </c>
    </row>
    <row r="18" spans="1:258" ht="27" customHeight="1">
      <c r="A18" s="11" t="s">
        <v>101</v>
      </c>
      <c r="B18" s="16" t="s">
        <v>21</v>
      </c>
      <c r="C18" s="88"/>
      <c r="D18" s="98"/>
      <c r="E18" s="98"/>
      <c r="F18" s="99"/>
      <c r="G18" s="88"/>
      <c r="H18" s="91" t="s">
        <v>95</v>
      </c>
      <c r="I18" s="100">
        <f>Teto!G20</f>
        <v>70543.11</v>
      </c>
      <c r="J18" s="100"/>
      <c r="K18" s="101">
        <f>Produção_tabwin!D107</f>
        <v>28966.46</v>
      </c>
      <c r="L18" s="88"/>
      <c r="M18" s="292">
        <v>45625.91</v>
      </c>
      <c r="N18" s="94">
        <f t="shared" si="1"/>
        <v>87202.559999999998</v>
      </c>
      <c r="P18" s="93">
        <f>Produção_tabwin!G107</f>
        <v>57614.84</v>
      </c>
      <c r="R18" s="93">
        <f t="shared" si="3"/>
        <v>86581.299999999988</v>
      </c>
      <c r="T18" s="93">
        <f t="shared" si="2"/>
        <v>-16038.189999999988</v>
      </c>
    </row>
    <row r="19" spans="1:258" ht="27" customHeight="1">
      <c r="A19" s="11" t="s">
        <v>102</v>
      </c>
      <c r="B19" s="16" t="s">
        <v>19</v>
      </c>
      <c r="C19" s="88"/>
      <c r="D19" s="98"/>
      <c r="E19" s="98"/>
      <c r="F19" s="99"/>
      <c r="G19" s="88"/>
      <c r="H19" s="91" t="s">
        <v>95</v>
      </c>
      <c r="I19" s="100">
        <f>Teto!G18</f>
        <v>57731.7</v>
      </c>
      <c r="J19" s="100"/>
      <c r="K19" s="101">
        <f>Produção_tabwin!D97</f>
        <v>0</v>
      </c>
      <c r="L19" s="88"/>
      <c r="M19" s="292">
        <v>4667.51</v>
      </c>
      <c r="N19" s="94">
        <f t="shared" si="1"/>
        <v>62399.21</v>
      </c>
      <c r="P19" s="93">
        <f>Produção_tabwin!G97</f>
        <v>0</v>
      </c>
      <c r="R19" s="93">
        <f t="shared" si="3"/>
        <v>0</v>
      </c>
      <c r="T19" s="93">
        <f t="shared" si="2"/>
        <v>57731.7</v>
      </c>
    </row>
    <row r="20" spans="1:258" ht="27" customHeight="1">
      <c r="A20" s="87" t="s">
        <v>103</v>
      </c>
      <c r="B20" s="16" t="s">
        <v>17</v>
      </c>
      <c r="C20" s="88"/>
      <c r="D20" s="98"/>
      <c r="E20" s="98"/>
      <c r="F20" s="99"/>
      <c r="G20" s="88"/>
      <c r="H20" s="91" t="s">
        <v>99</v>
      </c>
      <c r="I20" s="100">
        <f>Teto!G16</f>
        <v>170903.73</v>
      </c>
      <c r="J20" s="100"/>
      <c r="K20" s="101">
        <f>Produção_tabwin!D106</f>
        <v>147181.79999999999</v>
      </c>
      <c r="L20" s="88"/>
      <c r="M20" s="292">
        <v>0</v>
      </c>
      <c r="N20" s="94">
        <f t="shared" si="1"/>
        <v>23721.930000000022</v>
      </c>
      <c r="P20" s="93">
        <f>Produção_tabwin!G106</f>
        <v>8306.2000000000007</v>
      </c>
      <c r="R20" s="93">
        <f t="shared" si="3"/>
        <v>155488</v>
      </c>
      <c r="T20" s="93">
        <f t="shared" si="2"/>
        <v>15415.73000000001</v>
      </c>
    </row>
    <row r="21" spans="1:258" ht="27" customHeight="1">
      <c r="A21" s="87" t="s">
        <v>104</v>
      </c>
      <c r="B21" s="16" t="s">
        <v>11</v>
      </c>
      <c r="C21" s="88"/>
      <c r="D21" s="95">
        <v>320293.45916666702</v>
      </c>
      <c r="E21" s="95">
        <v>97009.95</v>
      </c>
      <c r="F21" s="96">
        <f>SUM(D21:E21)</f>
        <v>417303.40916666703</v>
      </c>
      <c r="G21" s="88"/>
      <c r="H21" s="91" t="s">
        <v>99</v>
      </c>
      <c r="I21" s="97">
        <f>Teto!G10</f>
        <v>72088.73</v>
      </c>
      <c r="J21" s="97"/>
      <c r="K21" s="93">
        <f>Produção_tabwin!D104</f>
        <v>136500.01</v>
      </c>
      <c r="L21" s="88"/>
      <c r="M21" s="292">
        <v>0</v>
      </c>
      <c r="N21" s="94">
        <f t="shared" si="1"/>
        <v>-64411.280000000013</v>
      </c>
      <c r="P21" s="93">
        <f>Produção_tabwin!G104</f>
        <v>1341.62</v>
      </c>
      <c r="R21" s="93">
        <f t="shared" si="3"/>
        <v>137841.63</v>
      </c>
      <c r="T21" s="93">
        <f t="shared" si="2"/>
        <v>-65752.900000000009</v>
      </c>
    </row>
    <row r="22" spans="1:258" ht="27" customHeight="1">
      <c r="A22" s="87" t="s">
        <v>105</v>
      </c>
      <c r="B22" s="16" t="s">
        <v>20</v>
      </c>
      <c r="C22" s="88"/>
      <c r="D22" s="98"/>
      <c r="E22" s="98"/>
      <c r="F22" s="99"/>
      <c r="G22" s="88"/>
      <c r="H22" s="91" t="s">
        <v>99</v>
      </c>
      <c r="I22" s="100">
        <f>Teto!G19</f>
        <v>235650.07</v>
      </c>
      <c r="J22" s="100"/>
      <c r="K22" s="101">
        <f>Produção_tabwin!D108</f>
        <v>256934.05000000002</v>
      </c>
      <c r="L22" s="88"/>
      <c r="M22" s="292">
        <v>0</v>
      </c>
      <c r="N22" s="94">
        <f t="shared" si="1"/>
        <v>-21283.98000000001</v>
      </c>
      <c r="P22" s="93">
        <f>Produção_tabwin!G108</f>
        <v>71819.19</v>
      </c>
      <c r="R22" s="93">
        <f t="shared" si="3"/>
        <v>328753.24</v>
      </c>
      <c r="T22" s="93">
        <f t="shared" si="2"/>
        <v>-93103.169999999984</v>
      </c>
    </row>
    <row r="23" spans="1:258" ht="27" customHeight="1">
      <c r="A23" s="87" t="s">
        <v>106</v>
      </c>
      <c r="B23" s="16" t="s">
        <v>22</v>
      </c>
      <c r="C23" s="88"/>
      <c r="D23" s="98"/>
      <c r="E23" s="98"/>
      <c r="F23" s="99"/>
      <c r="G23" s="88"/>
      <c r="H23" s="91" t="s">
        <v>99</v>
      </c>
      <c r="I23" s="100">
        <f>Teto!G21</f>
        <v>91434.04</v>
      </c>
      <c r="J23" s="100"/>
      <c r="K23" s="101">
        <f>Produção_tabwin!D96</f>
        <v>44807.77</v>
      </c>
      <c r="L23" s="88"/>
      <c r="M23" s="292">
        <v>5838.52</v>
      </c>
      <c r="N23" s="94">
        <f t="shared" si="1"/>
        <v>52464.789999999994</v>
      </c>
      <c r="P23" s="93">
        <f>Produção_tabwin!G96</f>
        <v>8757.4599999999991</v>
      </c>
      <c r="R23" s="93">
        <f t="shared" si="3"/>
        <v>53565.229999999996</v>
      </c>
      <c r="T23" s="93">
        <f t="shared" si="2"/>
        <v>37868.81</v>
      </c>
    </row>
    <row r="24" spans="1:258" ht="27" customHeight="1">
      <c r="A24" s="87" t="s">
        <v>107</v>
      </c>
      <c r="B24" s="17" t="s">
        <v>23</v>
      </c>
      <c r="C24" s="88"/>
      <c r="D24" s="98">
        <v>168779.16</v>
      </c>
      <c r="E24" s="98">
        <v>0</v>
      </c>
      <c r="F24" s="99">
        <f>SUM(D24:E24)</f>
        <v>168779.16</v>
      </c>
      <c r="G24" s="88"/>
      <c r="H24" s="91" t="s">
        <v>99</v>
      </c>
      <c r="I24" s="100">
        <f>Teto!G22</f>
        <v>156062.64000000001</v>
      </c>
      <c r="J24" s="100"/>
      <c r="K24" s="101">
        <f>Produção_tabwin!D100</f>
        <v>112827.73</v>
      </c>
      <c r="L24" s="88"/>
      <c r="M24" s="292">
        <v>7553.36</v>
      </c>
      <c r="N24" s="94">
        <f t="shared" si="1"/>
        <v>50788.270000000019</v>
      </c>
      <c r="P24" s="93">
        <f>Produção_tabwin!G100</f>
        <v>90402.079999999987</v>
      </c>
      <c r="R24" s="93">
        <f t="shared" si="3"/>
        <v>203229.81</v>
      </c>
      <c r="T24" s="93">
        <f t="shared" si="2"/>
        <v>-47167.169999999984</v>
      </c>
    </row>
    <row r="25" spans="1:258" ht="27" customHeight="1">
      <c r="A25" s="87" t="s">
        <v>108</v>
      </c>
      <c r="B25" s="17" t="s">
        <v>25</v>
      </c>
      <c r="C25" s="88"/>
      <c r="D25" s="98"/>
      <c r="E25" s="98"/>
      <c r="F25" s="99"/>
      <c r="G25" s="88"/>
      <c r="H25" s="91" t="s">
        <v>99</v>
      </c>
      <c r="I25" s="100">
        <f>Teto!G24</f>
        <v>24181.38</v>
      </c>
      <c r="J25" s="100"/>
      <c r="K25" s="101">
        <f>Produção_tabwin!D101</f>
        <v>65273.56</v>
      </c>
      <c r="L25" s="88"/>
      <c r="M25" s="292">
        <v>0</v>
      </c>
      <c r="N25" s="94">
        <f t="shared" si="1"/>
        <v>-41092.179999999993</v>
      </c>
      <c r="P25" s="93">
        <f>Produção_tabwin!G101</f>
        <v>18133.39</v>
      </c>
      <c r="R25" s="93">
        <f t="shared" si="3"/>
        <v>83406.95</v>
      </c>
      <c r="T25" s="93">
        <f t="shared" si="2"/>
        <v>-59225.569999999992</v>
      </c>
    </row>
    <row r="26" spans="1:258" ht="27.75" customHeight="1">
      <c r="A26" s="11" t="s">
        <v>109</v>
      </c>
      <c r="B26" s="16" t="s">
        <v>24</v>
      </c>
      <c r="C26" s="88"/>
      <c r="D26" s="98"/>
      <c r="E26" s="98"/>
      <c r="F26" s="99"/>
      <c r="G26" s="88"/>
      <c r="H26" s="91" t="s">
        <v>99</v>
      </c>
      <c r="I26" s="100">
        <f>Teto!G23</f>
        <v>41115.449999999997</v>
      </c>
      <c r="J26" s="100"/>
      <c r="K26" s="101">
        <f>Produção_tabwin!D103</f>
        <v>0</v>
      </c>
      <c r="L26" s="88"/>
      <c r="M26" s="292">
        <v>6472.54</v>
      </c>
      <c r="N26" s="94">
        <f t="shared" si="1"/>
        <v>47587.99</v>
      </c>
      <c r="P26" s="93">
        <f>Produção_tabwin!G103</f>
        <v>14856.39</v>
      </c>
      <c r="R26" s="93">
        <f t="shared" si="3"/>
        <v>14856.39</v>
      </c>
      <c r="T26" s="93">
        <f t="shared" si="2"/>
        <v>26259.059999999998</v>
      </c>
    </row>
    <row r="27" spans="1:258" ht="23.25" customHeight="1">
      <c r="A27" s="81"/>
      <c r="B27" s="81" t="s">
        <v>9</v>
      </c>
      <c r="C27" s="82"/>
      <c r="D27" s="83">
        <f>SUM(D11:D24)</f>
        <v>1712673.6600000008</v>
      </c>
      <c r="E27" s="83">
        <f>SUM(E11:E24)</f>
        <v>222735.2</v>
      </c>
      <c r="F27" s="83">
        <f>SUM(F11:F24)</f>
        <v>1935408.860000001</v>
      </c>
      <c r="G27" s="82"/>
      <c r="H27" s="84"/>
      <c r="I27" s="102">
        <f>SUM(I11:I26)</f>
        <v>1702477.3699999999</v>
      </c>
      <c r="J27" s="102"/>
      <c r="K27" s="83">
        <f>SUM(K11:K26)</f>
        <v>1503169.1</v>
      </c>
      <c r="L27" s="82"/>
      <c r="M27" s="103">
        <f>SUM(M11:M26)</f>
        <v>98325.739999999991</v>
      </c>
      <c r="N27" s="104">
        <f>SUM(N11:N26)</f>
        <v>297634.00999999995</v>
      </c>
      <c r="P27" s="105">
        <f>SUM(P11:P26)</f>
        <v>508579.43000000005</v>
      </c>
      <c r="R27" s="105">
        <f>SUM(R11:R26)</f>
        <v>2011748.53</v>
      </c>
      <c r="T27" s="106">
        <f t="shared" si="2"/>
        <v>-309271.16000000015</v>
      </c>
    </row>
    <row r="28" spans="1:258" ht="6.75" customHeight="1">
      <c r="T28" s="107"/>
    </row>
    <row r="29" spans="1:258" ht="26.25" customHeight="1">
      <c r="K29" s="108" t="s">
        <v>110</v>
      </c>
      <c r="L29" s="109"/>
      <c r="M29" s="110"/>
      <c r="N29" s="111">
        <f>N11+N13+N17</f>
        <v>-80173.190000000031</v>
      </c>
    </row>
    <row r="30" spans="1:258" s="114" customFormat="1" ht="10.5" customHeight="1">
      <c r="A30" s="1"/>
      <c r="B30" s="1"/>
      <c r="C30" s="1"/>
      <c r="D30" s="2"/>
      <c r="E30" s="2"/>
      <c r="F30" s="1"/>
      <c r="G30" s="1"/>
      <c r="H30" s="1"/>
      <c r="I30" s="2"/>
      <c r="J30" s="2"/>
      <c r="K30" s="112"/>
      <c r="L30" s="112"/>
      <c r="M30" s="112"/>
      <c r="N30" s="1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 ht="26.25" customHeight="1">
      <c r="K31" s="108" t="s">
        <v>111</v>
      </c>
      <c r="L31" s="110"/>
      <c r="M31" s="110"/>
      <c r="N31" s="104">
        <f>N12+N14+N15+N16+N18+N19</f>
        <v>330031.65999999997</v>
      </c>
    </row>
    <row r="32" spans="1:258" ht="25.5" customHeight="1">
      <c r="T32" s="15"/>
    </row>
    <row r="33" spans="2:20" ht="25.5" customHeight="1">
      <c r="K33" s="108" t="s">
        <v>112</v>
      </c>
      <c r="L33" s="110"/>
      <c r="M33" s="110"/>
      <c r="N33" s="104">
        <f>N21+N22+N25</f>
        <v>-126787.44000000002</v>
      </c>
    </row>
    <row r="34" spans="2:20" ht="14.25" customHeight="1">
      <c r="B34" s="115"/>
      <c r="C34" s="115"/>
      <c r="D34" s="116"/>
      <c r="E34" s="116"/>
      <c r="F34" s="115"/>
      <c r="G34" s="115"/>
      <c r="H34" s="115"/>
      <c r="I34" s="116"/>
      <c r="J34" s="116"/>
      <c r="K34" s="116"/>
      <c r="L34" s="116"/>
      <c r="M34" s="116"/>
      <c r="N34" s="117"/>
      <c r="T34" s="15"/>
    </row>
    <row r="35" spans="2:20" ht="27" customHeight="1">
      <c r="B35" s="115"/>
      <c r="C35" s="115"/>
      <c r="D35" s="116"/>
      <c r="E35" s="116"/>
      <c r="F35" s="115"/>
      <c r="G35" s="115"/>
      <c r="H35" s="115"/>
      <c r="I35" s="116"/>
      <c r="J35" s="116"/>
      <c r="K35" s="108" t="s">
        <v>113</v>
      </c>
      <c r="L35" s="95"/>
      <c r="M35" s="95"/>
      <c r="N35" s="118">
        <f>N20+N23+N24+N26</f>
        <v>174562.98000000004</v>
      </c>
    </row>
    <row r="36" spans="2:20" ht="27" customHeight="1">
      <c r="B36" s="115"/>
      <c r="C36" s="115"/>
      <c r="D36" s="116"/>
      <c r="E36" s="116"/>
      <c r="F36" s="115"/>
      <c r="G36" s="115"/>
      <c r="H36" s="115"/>
      <c r="I36" s="116"/>
      <c r="J36" s="116"/>
      <c r="K36" s="116"/>
      <c r="L36" s="116"/>
      <c r="M36" s="116"/>
      <c r="N36" s="117"/>
    </row>
    <row r="37" spans="2:20" ht="28.5" customHeight="1">
      <c r="B37" s="115"/>
      <c r="C37" s="115"/>
      <c r="D37" s="116"/>
      <c r="E37" s="116"/>
      <c r="F37" s="115"/>
      <c r="G37" s="115"/>
      <c r="H37" s="115"/>
      <c r="I37" s="116"/>
      <c r="J37" s="116"/>
      <c r="K37" s="108" t="s">
        <v>114</v>
      </c>
      <c r="L37" s="110"/>
      <c r="M37" s="110"/>
      <c r="N37" s="104">
        <f>N29+N33</f>
        <v>-206960.63000000006</v>
      </c>
    </row>
    <row r="38" spans="2:20" ht="10.5" customHeight="1">
      <c r="B38" s="115"/>
      <c r="C38" s="115"/>
      <c r="D38" s="116"/>
      <c r="E38" s="116"/>
      <c r="F38" s="115"/>
      <c r="G38" s="115"/>
      <c r="H38" s="115"/>
      <c r="I38" s="116"/>
      <c r="J38" s="116"/>
      <c r="K38" s="115"/>
      <c r="L38" s="115"/>
      <c r="M38" s="115"/>
      <c r="N38" s="119"/>
    </row>
    <row r="39" spans="2:20" ht="30.75" customHeight="1">
      <c r="B39" s="115"/>
      <c r="C39" s="115"/>
      <c r="D39" s="116"/>
      <c r="E39" s="116"/>
      <c r="F39" s="115"/>
      <c r="G39" s="115"/>
      <c r="H39" s="115"/>
      <c r="I39" s="116"/>
      <c r="J39" s="116"/>
      <c r="K39" s="108" t="s">
        <v>115</v>
      </c>
      <c r="L39" s="95"/>
      <c r="M39" s="95"/>
      <c r="N39" s="118">
        <f>N31+N35</f>
        <v>504594.64</v>
      </c>
    </row>
    <row r="40" spans="2:20" ht="22.5" customHeight="1">
      <c r="C40" s="115"/>
      <c r="D40" s="116"/>
      <c r="E40" s="116"/>
      <c r="F40" s="115"/>
      <c r="G40" s="115"/>
      <c r="H40" s="115"/>
      <c r="I40" s="116"/>
      <c r="J40" s="116"/>
      <c r="K40" s="115"/>
      <c r="L40" s="115"/>
      <c r="M40" s="115"/>
      <c r="N40" s="119"/>
    </row>
    <row r="41" spans="2:20" ht="9" customHeight="1"/>
    <row r="42" spans="2:20" ht="25.5" customHeight="1"/>
    <row r="43" spans="2:20" ht="18.75" customHeight="1"/>
    <row r="44" spans="2:20" ht="18.75" customHeight="1"/>
    <row r="45" spans="2:20" ht="18.75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R9:R10"/>
    <mergeCell ref="T9:T10"/>
    <mergeCell ref="B7:N7"/>
    <mergeCell ref="A9:A10"/>
    <mergeCell ref="B9:B10"/>
    <mergeCell ref="D9:F9"/>
    <mergeCell ref="H9:H10"/>
    <mergeCell ref="I9:K9"/>
    <mergeCell ref="M9:M10"/>
    <mergeCell ref="N9:N10"/>
  </mergeCells>
  <pageMargins left="0.196527777777778" right="0.196527777777778" top="0.53125" bottom="0.15763888888888899" header="0.511811023622047" footer="0.15763888888888899"/>
  <pageSetup paperSize="77" scale="77" pageOrder="overThenDown" orientation="landscape" horizontalDpi="300" verticalDpi="300"/>
  <headerFooter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60" zoomScaleNormal="60" workbookViewId="0">
      <selection activeCell="O26" sqref="O26"/>
    </sheetView>
  </sheetViews>
  <sheetFormatPr defaultColWidth="8.7109375" defaultRowHeight="12.75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25" customHeight="1">
      <c r="A1" s="4" t="s">
        <v>76</v>
      </c>
      <c r="B1" s="1"/>
      <c r="C1" s="2"/>
      <c r="D1" s="2"/>
      <c r="E1" s="1"/>
      <c r="F1" s="1"/>
      <c r="G1" s="1"/>
      <c r="H1" s="1"/>
      <c r="I1" s="2"/>
    </row>
    <row r="2" spans="1:13" ht="14.25" customHeight="1">
      <c r="A2" s="4" t="s">
        <v>77</v>
      </c>
      <c r="B2" s="1"/>
      <c r="C2" s="2"/>
      <c r="D2" s="2"/>
      <c r="E2" s="1"/>
      <c r="F2" s="1"/>
      <c r="G2" s="1"/>
      <c r="H2" s="1"/>
      <c r="I2" s="2"/>
    </row>
    <row r="3" spans="1:13" ht="14.25" customHeight="1">
      <c r="A3" s="4" t="s">
        <v>78</v>
      </c>
      <c r="B3" s="1"/>
      <c r="C3" s="2"/>
      <c r="D3" s="2"/>
      <c r="E3" s="1"/>
      <c r="F3" s="1"/>
      <c r="G3" s="1"/>
      <c r="H3" s="1"/>
      <c r="I3" s="2"/>
    </row>
    <row r="4" spans="1:13" ht="14.25" customHeight="1">
      <c r="A4" s="4" t="s">
        <v>79</v>
      </c>
      <c r="B4" s="1"/>
      <c r="C4" s="2"/>
      <c r="D4" s="2"/>
      <c r="E4" s="1"/>
      <c r="F4" s="1"/>
      <c r="G4" s="1"/>
      <c r="H4" s="1"/>
      <c r="I4" s="2"/>
    </row>
    <row r="5" spans="1:13" ht="14.25" customHeight="1">
      <c r="A5" s="6" t="s">
        <v>80</v>
      </c>
      <c r="B5" s="1"/>
      <c r="C5" s="2"/>
      <c r="D5" s="2"/>
      <c r="E5" s="1"/>
      <c r="F5" s="1"/>
      <c r="G5" s="1"/>
      <c r="H5" s="1"/>
      <c r="I5" s="2"/>
    </row>
    <row r="6" spans="1:13" ht="14.25" customHeight="1">
      <c r="A6" s="6"/>
      <c r="B6" s="1"/>
      <c r="C6" s="2"/>
      <c r="D6" s="2"/>
      <c r="E6" s="1"/>
      <c r="F6" s="1"/>
      <c r="G6" s="1"/>
      <c r="H6" s="1"/>
      <c r="I6" s="2"/>
    </row>
    <row r="7" spans="1:13" ht="93" customHeight="1">
      <c r="B7" s="347" t="s">
        <v>222</v>
      </c>
      <c r="C7" s="347"/>
      <c r="D7" s="347"/>
      <c r="E7" s="347"/>
      <c r="F7" s="347"/>
      <c r="G7" s="347"/>
      <c r="H7" s="347"/>
      <c r="I7" s="347"/>
      <c r="J7" s="347"/>
      <c r="K7" s="347"/>
    </row>
    <row r="8" spans="1:13" ht="14.25" customHeight="1">
      <c r="B8" s="1"/>
      <c r="C8" s="1"/>
      <c r="D8" s="2"/>
      <c r="E8" s="2"/>
      <c r="F8" s="1"/>
      <c r="G8" s="1"/>
      <c r="H8" s="2"/>
      <c r="I8" s="1"/>
      <c r="J8" s="1"/>
      <c r="K8" s="1"/>
    </row>
    <row r="9" spans="1:13" ht="30.75" customHeight="1">
      <c r="A9" s="348" t="s">
        <v>116</v>
      </c>
      <c r="B9" s="348" t="s">
        <v>5</v>
      </c>
      <c r="C9" s="82"/>
      <c r="D9" s="349" t="s">
        <v>82</v>
      </c>
      <c r="E9" s="349"/>
      <c r="F9" s="349"/>
      <c r="G9" s="350" t="s">
        <v>83</v>
      </c>
      <c r="H9" s="349" t="s">
        <v>117</v>
      </c>
      <c r="I9" s="349"/>
      <c r="J9" s="82"/>
      <c r="K9" s="352" t="s">
        <v>86</v>
      </c>
      <c r="M9" s="85" t="s">
        <v>87</v>
      </c>
    </row>
    <row r="10" spans="1:13" ht="27" customHeight="1">
      <c r="A10" s="348"/>
      <c r="B10" s="348"/>
      <c r="C10" s="82"/>
      <c r="D10" s="83" t="s">
        <v>27</v>
      </c>
      <c r="E10" s="83" t="s">
        <v>90</v>
      </c>
      <c r="F10" s="81" t="s">
        <v>9</v>
      </c>
      <c r="G10" s="350"/>
      <c r="H10" s="83" t="s">
        <v>91</v>
      </c>
      <c r="I10" s="120" t="s">
        <v>92</v>
      </c>
      <c r="J10" s="82"/>
      <c r="K10" s="352"/>
      <c r="M10" s="86" t="s">
        <v>93</v>
      </c>
    </row>
    <row r="11" spans="1:13" ht="29.25" customHeight="1">
      <c r="A11" s="121" t="s">
        <v>94</v>
      </c>
      <c r="B11" s="121" t="s">
        <v>10</v>
      </c>
      <c r="C11" s="88"/>
      <c r="D11" s="89"/>
      <c r="E11" s="89"/>
      <c r="F11" s="90"/>
      <c r="G11" s="91" t="s">
        <v>95</v>
      </c>
      <c r="H11" s="122">
        <f>Teto!G31</f>
        <v>130151.42</v>
      </c>
      <c r="I11" s="93">
        <f>Produção_tabwin!D85</f>
        <v>130857.21</v>
      </c>
      <c r="J11" s="88"/>
      <c r="K11" s="123">
        <f t="shared" ref="K11:K17" si="0">H11-I11</f>
        <v>-705.79000000000815</v>
      </c>
      <c r="M11" s="93">
        <f>Produção_tabwin!G85</f>
        <v>31801.87</v>
      </c>
    </row>
    <row r="12" spans="1:13" ht="29.25" customHeight="1">
      <c r="A12" s="121" t="s">
        <v>98</v>
      </c>
      <c r="B12" s="121" t="s">
        <v>14</v>
      </c>
      <c r="C12" s="88"/>
      <c r="D12" s="95"/>
      <c r="E12" s="95"/>
      <c r="F12" s="96"/>
      <c r="G12" s="91" t="s">
        <v>99</v>
      </c>
      <c r="H12" s="122">
        <f>Teto!G32</f>
        <v>15262.59</v>
      </c>
      <c r="I12" s="93">
        <f>Produção_tabwin!D82</f>
        <v>17003.91</v>
      </c>
      <c r="J12" s="88"/>
      <c r="K12" s="123">
        <f t="shared" si="0"/>
        <v>-1741.3199999999997</v>
      </c>
      <c r="M12" s="93">
        <f>Produção_tabwin!G82</f>
        <v>0</v>
      </c>
    </row>
    <row r="13" spans="1:13" ht="29.25" customHeight="1">
      <c r="A13" s="121" t="s">
        <v>100</v>
      </c>
      <c r="B13" s="121" t="s">
        <v>15</v>
      </c>
      <c r="C13" s="88"/>
      <c r="D13" s="98"/>
      <c r="E13" s="98"/>
      <c r="F13" s="99"/>
      <c r="G13" s="91" t="s">
        <v>95</v>
      </c>
      <c r="H13" s="122">
        <f>Teto!G33</f>
        <v>28723.01</v>
      </c>
      <c r="I13" s="93">
        <f>Produção_tabwin!D78</f>
        <v>0</v>
      </c>
      <c r="J13" s="88"/>
      <c r="K13" s="123">
        <f t="shared" si="0"/>
        <v>28723.01</v>
      </c>
      <c r="M13" s="93">
        <f>Produção_tabwin!G78</f>
        <v>0</v>
      </c>
    </row>
    <row r="14" spans="1:13" ht="29.25" customHeight="1">
      <c r="A14" s="121" t="s">
        <v>98</v>
      </c>
      <c r="B14" s="121" t="s">
        <v>18</v>
      </c>
      <c r="C14" s="88"/>
      <c r="D14" s="98"/>
      <c r="E14" s="98"/>
      <c r="F14" s="99"/>
      <c r="G14" s="91" t="s">
        <v>95</v>
      </c>
      <c r="H14" s="122">
        <f>Teto!G34</f>
        <v>79182.929999999993</v>
      </c>
      <c r="I14" s="93">
        <f>Produção_tabwin!D75</f>
        <v>8644.91</v>
      </c>
      <c r="J14" s="88"/>
      <c r="K14" s="123">
        <f t="shared" si="0"/>
        <v>70538.01999999999</v>
      </c>
      <c r="M14" s="93">
        <f>Produção_tabwin!G75</f>
        <v>89694</v>
      </c>
    </row>
    <row r="15" spans="1:13" ht="29.25" customHeight="1">
      <c r="A15" s="121" t="s">
        <v>102</v>
      </c>
      <c r="B15" s="121" t="s">
        <v>19</v>
      </c>
      <c r="C15" s="88"/>
      <c r="D15" s="98"/>
      <c r="E15" s="98"/>
      <c r="F15" s="99"/>
      <c r="G15" s="91" t="s">
        <v>95</v>
      </c>
      <c r="H15" s="122">
        <f>Teto!G35</f>
        <v>46450.53</v>
      </c>
      <c r="I15" s="93">
        <f>Produção_tabwin!D77</f>
        <v>0</v>
      </c>
      <c r="J15" s="88"/>
      <c r="K15" s="123">
        <f t="shared" si="0"/>
        <v>46450.53</v>
      </c>
      <c r="M15" s="93">
        <f>Produção_tabwin!G77</f>
        <v>0</v>
      </c>
    </row>
    <row r="16" spans="1:13" ht="29.25" customHeight="1">
      <c r="A16" s="121" t="s">
        <v>107</v>
      </c>
      <c r="B16" s="124" t="s">
        <v>23</v>
      </c>
      <c r="C16" s="88"/>
      <c r="D16" s="98"/>
      <c r="E16" s="98"/>
      <c r="F16" s="99"/>
      <c r="G16" s="91" t="s">
        <v>99</v>
      </c>
      <c r="H16" s="122">
        <f>Teto!G36</f>
        <v>48706.48</v>
      </c>
      <c r="I16" s="93">
        <f>Produção_tabwin!D80</f>
        <v>44697</v>
      </c>
      <c r="J16" s="88"/>
      <c r="K16" s="123">
        <f t="shared" si="0"/>
        <v>4009.4800000000032</v>
      </c>
      <c r="M16" s="93">
        <f>Produção_tabwin!G80</f>
        <v>32112.13</v>
      </c>
    </row>
    <row r="17" spans="1:13" ht="29.25" customHeight="1">
      <c r="A17" s="121" t="s">
        <v>105</v>
      </c>
      <c r="B17" s="124" t="s">
        <v>20</v>
      </c>
      <c r="C17" s="88"/>
      <c r="D17" s="98"/>
      <c r="E17" s="98"/>
      <c r="F17" s="99"/>
      <c r="G17" s="91" t="s">
        <v>99</v>
      </c>
      <c r="H17" s="125">
        <f>Teto!G37</f>
        <v>0</v>
      </c>
      <c r="I17" s="122">
        <f>Produção_tabwin!D88</f>
        <v>35894.14</v>
      </c>
      <c r="J17" s="88"/>
      <c r="K17" s="123">
        <f t="shared" si="0"/>
        <v>-35894.14</v>
      </c>
      <c r="M17" s="93">
        <f>Produção_tabwin!G88</f>
        <v>0</v>
      </c>
    </row>
    <row r="18" spans="1:13" ht="29.25" customHeight="1">
      <c r="A18" s="81"/>
      <c r="B18" s="81" t="s">
        <v>9</v>
      </c>
      <c r="C18" s="82"/>
      <c r="D18" s="83">
        <f>SUM(D11:D16)</f>
        <v>0</v>
      </c>
      <c r="E18" s="83">
        <f>SUM(E11:E16)</f>
        <v>0</v>
      </c>
      <c r="F18" s="83">
        <f>SUM(F11:F16)</f>
        <v>0</v>
      </c>
      <c r="G18" s="84"/>
      <c r="H18" s="104">
        <f>SUM(H11:H17)</f>
        <v>348476.95999999996</v>
      </c>
      <c r="I18" s="104">
        <f>SUM(I11:I17)</f>
        <v>237097.16999999998</v>
      </c>
      <c r="J18" s="82"/>
      <c r="K18" s="104">
        <f>SUM(K11:K17)</f>
        <v>111379.79</v>
      </c>
      <c r="M18" s="319">
        <f>SUM(M11:M17)</f>
        <v>153608</v>
      </c>
    </row>
    <row r="19" spans="1:13" ht="24" customHeight="1">
      <c r="B19" s="1"/>
      <c r="C19" s="1"/>
      <c r="D19" s="2"/>
      <c r="E19" s="2"/>
      <c r="F19" s="1"/>
      <c r="G19" s="1"/>
      <c r="H19" s="2"/>
      <c r="I19" s="15"/>
      <c r="J19" s="1"/>
      <c r="K19" s="1"/>
    </row>
    <row r="20" spans="1:13" ht="29.25" customHeight="1">
      <c r="B20" s="1"/>
      <c r="C20" s="1"/>
      <c r="D20" s="2"/>
      <c r="E20" s="2"/>
      <c r="F20" s="1"/>
      <c r="G20" s="1"/>
      <c r="H20" s="108" t="s">
        <v>110</v>
      </c>
      <c r="I20" s="109"/>
      <c r="J20" s="110"/>
      <c r="K20" s="111">
        <f>K11</f>
        <v>-705.79000000000815</v>
      </c>
    </row>
    <row r="21" spans="1:13" ht="10.5" customHeight="1">
      <c r="B21" s="1"/>
      <c r="C21" s="1"/>
      <c r="D21" s="2"/>
      <c r="E21" s="2"/>
      <c r="F21" s="1"/>
      <c r="G21" s="1"/>
      <c r="H21" s="112"/>
      <c r="I21" s="112"/>
      <c r="J21" s="112"/>
      <c r="K21" s="113"/>
    </row>
    <row r="22" spans="1:13" ht="17.25" customHeight="1">
      <c r="B22" s="1"/>
      <c r="C22" s="1"/>
      <c r="D22" s="2"/>
      <c r="E22" s="2"/>
      <c r="F22" s="1"/>
      <c r="G22" s="1"/>
      <c r="H22" s="108" t="s">
        <v>111</v>
      </c>
      <c r="I22" s="110"/>
      <c r="J22" s="110"/>
      <c r="K22" s="104">
        <f>K13+K14+K15</f>
        <v>145711.56</v>
      </c>
    </row>
    <row r="23" spans="1:13" ht="29.25" customHeight="1">
      <c r="B23" s="1"/>
      <c r="C23" s="1"/>
      <c r="D23" s="2"/>
      <c r="E23" s="2"/>
      <c r="F23" s="1"/>
      <c r="G23" s="1"/>
      <c r="H23" s="1"/>
      <c r="I23" s="1"/>
      <c r="J23" s="1"/>
      <c r="K23" s="80"/>
    </row>
    <row r="24" spans="1:13" ht="17.25" customHeight="1">
      <c r="B24" s="1"/>
      <c r="C24" s="1"/>
      <c r="D24" s="2"/>
      <c r="E24" s="2"/>
      <c r="F24" s="1"/>
      <c r="G24" s="1"/>
      <c r="H24" s="108" t="s">
        <v>112</v>
      </c>
      <c r="I24" s="110"/>
      <c r="J24" s="110"/>
      <c r="K24" s="104">
        <f>K12+K17</f>
        <v>-37635.46</v>
      </c>
    </row>
    <row r="25" spans="1:13" ht="29.25" customHeight="1">
      <c r="B25" s="115"/>
      <c r="C25" s="115"/>
      <c r="D25" s="116"/>
      <c r="E25" s="116"/>
      <c r="F25" s="115"/>
      <c r="G25" s="115"/>
      <c r="H25" s="116"/>
      <c r="I25" s="116"/>
      <c r="J25" s="116"/>
      <c r="K25" s="117"/>
    </row>
    <row r="26" spans="1:13" ht="20.25" customHeight="1">
      <c r="B26" s="115"/>
      <c r="C26" s="115"/>
      <c r="D26" s="116"/>
      <c r="E26" s="116"/>
      <c r="F26" s="115"/>
      <c r="G26" s="115"/>
      <c r="H26" s="108" t="s">
        <v>113</v>
      </c>
      <c r="I26" s="95"/>
      <c r="J26" s="95"/>
      <c r="K26" s="118">
        <f>K16</f>
        <v>4009.4800000000032</v>
      </c>
    </row>
    <row r="27" spans="1:13" ht="29.25" customHeight="1">
      <c r="B27" s="115"/>
      <c r="C27" s="115"/>
      <c r="D27" s="116"/>
      <c r="E27" s="116"/>
      <c r="F27" s="115"/>
      <c r="G27" s="115"/>
      <c r="H27" s="116"/>
      <c r="I27" s="116"/>
      <c r="J27" s="116"/>
      <c r="K27" s="117"/>
    </row>
    <row r="28" spans="1:13" ht="19.5" customHeight="1">
      <c r="C28" s="115"/>
      <c r="D28" s="116"/>
      <c r="E28" s="116"/>
      <c r="F28" s="115"/>
      <c r="G28" s="115"/>
      <c r="H28" s="108" t="s">
        <v>114</v>
      </c>
      <c r="I28" s="110"/>
      <c r="J28" s="110"/>
      <c r="K28" s="104">
        <f>K20+K24</f>
        <v>-38341.250000000007</v>
      </c>
    </row>
    <row r="29" spans="1:13" ht="19.5" customHeight="1">
      <c r="H29" s="115"/>
      <c r="I29" s="115"/>
      <c r="J29" s="115"/>
      <c r="K29" s="119"/>
    </row>
    <row r="30" spans="1:13" ht="19.5" customHeight="1">
      <c r="H30" s="108" t="s">
        <v>115</v>
      </c>
      <c r="I30" s="95"/>
      <c r="J30" s="95"/>
      <c r="K30" s="118">
        <f>K22+K26</f>
        <v>149721.04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tabSelected="1" topLeftCell="A34" zoomScale="70" zoomScaleNormal="70" workbookViewId="0">
      <selection activeCell="I34" sqref="I34"/>
    </sheetView>
  </sheetViews>
  <sheetFormatPr defaultColWidth="8.7109375" defaultRowHeight="12.75"/>
  <cols>
    <col min="1" max="1" width="54.85546875" style="1" customWidth="1"/>
    <col min="2" max="2" width="31.140625" style="1" customWidth="1"/>
    <col min="3" max="3" width="25.42578125" style="1" customWidth="1"/>
    <col min="4" max="4" width="26.85546875" style="1" customWidth="1"/>
    <col min="5" max="5" width="23.28515625" style="1" customWidth="1"/>
    <col min="6" max="6" width="2.140625" style="1" customWidth="1"/>
    <col min="7" max="7" width="25.140625" style="1" customWidth="1"/>
    <col min="8" max="8" width="2.5703125" style="1" customWidth="1"/>
    <col min="9" max="9" width="24.7109375" style="1" customWidth="1"/>
    <col min="10" max="10" width="3" style="1" customWidth="1"/>
    <col min="11" max="11" width="19.42578125" style="1" customWidth="1"/>
    <col min="12" max="12" width="2" style="1" customWidth="1"/>
    <col min="13" max="13" width="20.85546875" style="1" customWidth="1"/>
    <col min="14" max="253" width="9.140625" style="1" customWidth="1"/>
    <col min="254" max="254" width="9.140625" customWidth="1"/>
  </cols>
  <sheetData>
    <row r="1" spans="1:13" ht="19.5" customHeight="1">
      <c r="A1" s="126" t="s">
        <v>118</v>
      </c>
      <c r="B1" s="127"/>
      <c r="C1" s="127"/>
      <c r="D1" s="127"/>
      <c r="E1" s="127"/>
      <c r="F1" s="127"/>
      <c r="G1" s="128"/>
    </row>
    <row r="2" spans="1:13" ht="19.5" customHeight="1">
      <c r="A2" s="129" t="s">
        <v>119</v>
      </c>
      <c r="G2" s="130"/>
    </row>
    <row r="3" spans="1:13" ht="19.5" customHeight="1">
      <c r="A3" s="129" t="s">
        <v>120</v>
      </c>
      <c r="G3" s="130"/>
    </row>
    <row r="4" spans="1:13" ht="19.5" customHeight="1">
      <c r="A4" s="129" t="s">
        <v>121</v>
      </c>
      <c r="G4" s="130"/>
    </row>
    <row r="5" spans="1:13" ht="19.5" customHeight="1">
      <c r="A5" s="131" t="s">
        <v>122</v>
      </c>
      <c r="B5" s="132"/>
      <c r="C5" s="132"/>
      <c r="D5" s="132"/>
      <c r="E5" s="132"/>
      <c r="F5" s="132"/>
      <c r="G5" s="133"/>
    </row>
    <row r="6" spans="1:13" ht="19.5" customHeight="1">
      <c r="A6" s="134"/>
      <c r="B6" s="135"/>
      <c r="C6" s="135"/>
      <c r="D6" s="135"/>
      <c r="E6" s="135"/>
      <c r="F6" s="135"/>
      <c r="G6" s="136"/>
    </row>
    <row r="7" spans="1:13" ht="98.25" customHeight="1">
      <c r="A7" s="353" t="s">
        <v>223</v>
      </c>
      <c r="B7" s="353"/>
      <c r="C7" s="353"/>
      <c r="D7" s="353"/>
      <c r="E7" s="353"/>
      <c r="F7" s="132"/>
      <c r="G7" s="133"/>
    </row>
    <row r="9" spans="1:13" ht="39" customHeight="1">
      <c r="A9" s="354" t="s">
        <v>116</v>
      </c>
      <c r="B9" s="354" t="s">
        <v>5</v>
      </c>
      <c r="C9" s="355" t="s">
        <v>83</v>
      </c>
      <c r="D9" s="356" t="s">
        <v>84</v>
      </c>
      <c r="E9" s="356"/>
      <c r="F9" s="140"/>
      <c r="G9" s="357" t="s">
        <v>123</v>
      </c>
      <c r="H9" s="141"/>
      <c r="I9" s="357" t="s">
        <v>87</v>
      </c>
      <c r="J9" s="141"/>
      <c r="K9" s="357" t="s">
        <v>124</v>
      </c>
      <c r="L9" s="141"/>
      <c r="M9" s="352" t="s">
        <v>125</v>
      </c>
    </row>
    <row r="10" spans="1:13" ht="39" customHeight="1">
      <c r="A10" s="354"/>
      <c r="B10" s="354"/>
      <c r="C10" s="355"/>
      <c r="D10" s="139" t="s">
        <v>91</v>
      </c>
      <c r="E10" s="137" t="s">
        <v>126</v>
      </c>
      <c r="F10" s="140"/>
      <c r="G10" s="357"/>
      <c r="H10" s="141"/>
      <c r="I10" s="357"/>
      <c r="J10" s="141"/>
      <c r="K10" s="357"/>
      <c r="L10" s="141"/>
      <c r="M10" s="352"/>
    </row>
    <row r="11" spans="1:13" ht="39.75" customHeight="1">
      <c r="A11" s="142" t="s">
        <v>94</v>
      </c>
      <c r="B11" s="143" t="s">
        <v>10</v>
      </c>
      <c r="C11" s="144" t="s">
        <v>95</v>
      </c>
      <c r="D11" s="145">
        <f>Teto!G9+Teto!G31</f>
        <v>208560.14</v>
      </c>
      <c r="E11" s="146">
        <f>Cirurgias_de_Neuro!K11-Cirurgias_de_Neuro!M11+Neuro_Endo_!I11</f>
        <v>272343.53000000003</v>
      </c>
      <c r="F11" s="141"/>
      <c r="G11" s="146">
        <f t="shared" ref="G11:G19" si="0">D11-E11</f>
        <v>-63783.390000000014</v>
      </c>
      <c r="H11" s="141"/>
      <c r="I11" s="146">
        <f>Cirurgias_de_Neuro!P11</f>
        <v>31801.87</v>
      </c>
      <c r="J11" s="141"/>
      <c r="K11" s="146">
        <f t="shared" ref="K11:K19" si="1">I11+E11</f>
        <v>304145.40000000002</v>
      </c>
      <c r="L11" s="141"/>
      <c r="M11" s="147">
        <f t="shared" ref="M11:M19" si="2">D11-K11</f>
        <v>-95585.260000000009</v>
      </c>
    </row>
    <row r="12" spans="1:13" ht="39.75" customHeight="1">
      <c r="A12" s="142" t="s">
        <v>101</v>
      </c>
      <c r="B12" s="148" t="s">
        <v>21</v>
      </c>
      <c r="C12" s="144" t="s">
        <v>95</v>
      </c>
      <c r="D12" s="145">
        <f>Teto!G20</f>
        <v>70543.11</v>
      </c>
      <c r="E12" s="146">
        <f>Cirurgias_de_Neuro!K18-Cirurgias_de_Neuro!M18</f>
        <v>-16659.450000000004</v>
      </c>
      <c r="F12" s="141"/>
      <c r="G12" s="146">
        <f t="shared" si="0"/>
        <v>87202.559999999998</v>
      </c>
      <c r="H12" s="141"/>
      <c r="I12" s="146">
        <f>Cirurgias_de_Neuro!P18</f>
        <v>57614.84</v>
      </c>
      <c r="J12" s="141"/>
      <c r="K12" s="146">
        <f t="shared" si="1"/>
        <v>40955.389999999992</v>
      </c>
      <c r="L12" s="141"/>
      <c r="M12" s="147">
        <f t="shared" si="2"/>
        <v>29587.720000000008</v>
      </c>
    </row>
    <row r="13" spans="1:13" ht="39.75" customHeight="1">
      <c r="A13" s="142" t="s">
        <v>96</v>
      </c>
      <c r="B13" s="148" t="s">
        <v>12</v>
      </c>
      <c r="C13" s="144" t="s">
        <v>95</v>
      </c>
      <c r="D13" s="145">
        <f>Teto!G11</f>
        <v>200833.85</v>
      </c>
      <c r="E13" s="146">
        <f>Cirurgias_de_Neuro!K12-Cirurgias_de_Neuro!M12</f>
        <v>173159.45</v>
      </c>
      <c r="F13" s="141"/>
      <c r="G13" s="146">
        <f t="shared" si="0"/>
        <v>27674.399999999994</v>
      </c>
      <c r="H13" s="141"/>
      <c r="I13" s="146">
        <f>Cirurgias_de_Neuro!P12</f>
        <v>45630.720000000001</v>
      </c>
      <c r="J13" s="141"/>
      <c r="K13" s="146">
        <f t="shared" si="1"/>
        <v>218790.17</v>
      </c>
      <c r="L13" s="141"/>
      <c r="M13" s="147">
        <f t="shared" si="2"/>
        <v>-17956.320000000007</v>
      </c>
    </row>
    <row r="14" spans="1:13" ht="39.75" customHeight="1">
      <c r="A14" s="142" t="s">
        <v>97</v>
      </c>
      <c r="B14" s="148" t="s">
        <v>13</v>
      </c>
      <c r="C14" s="144" t="s">
        <v>95</v>
      </c>
      <c r="D14" s="145">
        <f>Teto!G12</f>
        <v>14249.29</v>
      </c>
      <c r="E14" s="146">
        <f>Cirurgias_de_Neuro!K13-Cirurgias_de_Neuro!M13</f>
        <v>-4715.1999999999989</v>
      </c>
      <c r="F14" s="141"/>
      <c r="G14" s="146">
        <f t="shared" si="0"/>
        <v>18964.489999999998</v>
      </c>
      <c r="H14" s="141"/>
      <c r="I14" s="146">
        <f>Cirurgias_de_Neuro!P13</f>
        <v>7031.86</v>
      </c>
      <c r="J14" s="141"/>
      <c r="K14" s="146">
        <f t="shared" si="1"/>
        <v>2316.6600000000008</v>
      </c>
      <c r="L14" s="141"/>
      <c r="M14" s="147">
        <f t="shared" si="2"/>
        <v>11932.630000000001</v>
      </c>
    </row>
    <row r="15" spans="1:13" ht="39.75" customHeight="1">
      <c r="A15" s="142" t="s">
        <v>98</v>
      </c>
      <c r="B15" s="148" t="s">
        <v>14</v>
      </c>
      <c r="C15" s="144" t="s">
        <v>99</v>
      </c>
      <c r="D15" s="145">
        <f>Teto!G13+Teto!G32</f>
        <v>150074.32</v>
      </c>
      <c r="E15" s="146">
        <f>Cirurgias_de_Neuro!K14-Cirurgias_de_Neuro!M14+Neuro_Endo_!I12</f>
        <v>113915.85</v>
      </c>
      <c r="F15" s="141"/>
      <c r="G15" s="146">
        <f t="shared" si="0"/>
        <v>36158.47</v>
      </c>
      <c r="H15" s="141"/>
      <c r="I15" s="146">
        <f>Cirurgias_de_Neuro!P14</f>
        <v>11561.75</v>
      </c>
      <c r="J15" s="141"/>
      <c r="K15" s="146">
        <f t="shared" si="1"/>
        <v>125477.6</v>
      </c>
      <c r="L15" s="141"/>
      <c r="M15" s="147">
        <f t="shared" si="2"/>
        <v>24596.720000000001</v>
      </c>
    </row>
    <row r="16" spans="1:13" ht="39.75" customHeight="1">
      <c r="A16" s="142" t="s">
        <v>100</v>
      </c>
      <c r="B16" s="148" t="s">
        <v>15</v>
      </c>
      <c r="C16" s="144" t="s">
        <v>95</v>
      </c>
      <c r="D16" s="145">
        <f>Teto!G14+Teto!G33</f>
        <v>125673.09999999999</v>
      </c>
      <c r="E16" s="146">
        <f>Cirurgias_de_Neuro!K15-Cirurgias_de_Neuro!M15+Neuro_Endo_!I13</f>
        <v>69629.06</v>
      </c>
      <c r="F16" s="141"/>
      <c r="G16" s="146">
        <f t="shared" si="0"/>
        <v>56044.039999999994</v>
      </c>
      <c r="H16" s="141"/>
      <c r="I16" s="146">
        <f>Cirurgias_de_Neuro!P15</f>
        <v>0</v>
      </c>
      <c r="J16" s="141"/>
      <c r="K16" s="146">
        <f t="shared" si="1"/>
        <v>69629.06</v>
      </c>
      <c r="L16" s="141"/>
      <c r="M16" s="147">
        <f t="shared" si="2"/>
        <v>56044.039999999994</v>
      </c>
    </row>
    <row r="17" spans="1:13" ht="39.75" customHeight="1">
      <c r="A17" s="142" t="s">
        <v>98</v>
      </c>
      <c r="B17" s="148" t="s">
        <v>16</v>
      </c>
      <c r="C17" s="144" t="s">
        <v>95</v>
      </c>
      <c r="D17" s="145">
        <f>Teto!G15</f>
        <v>155976.26999999999</v>
      </c>
      <c r="E17" s="146">
        <f>Cirurgias_de_Neuro!K16-Cirurgias_de_Neuro!M16</f>
        <v>68441.600000000006</v>
      </c>
      <c r="F17" s="141"/>
      <c r="G17" s="146">
        <f t="shared" si="0"/>
        <v>87534.669999999984</v>
      </c>
      <c r="H17" s="141"/>
      <c r="I17" s="146">
        <f>Cirurgias_de_Neuro!P16</f>
        <v>9830.2199999999993</v>
      </c>
      <c r="J17" s="141"/>
      <c r="K17" s="146">
        <f t="shared" si="1"/>
        <v>78271.820000000007</v>
      </c>
      <c r="L17" s="141"/>
      <c r="M17" s="147">
        <f t="shared" si="2"/>
        <v>77704.449999999983</v>
      </c>
    </row>
    <row r="18" spans="1:13" ht="39.75" customHeight="1">
      <c r="A18" s="142" t="s">
        <v>98</v>
      </c>
      <c r="B18" s="148" t="s">
        <v>18</v>
      </c>
      <c r="C18" s="144" t="s">
        <v>95</v>
      </c>
      <c r="D18" s="145">
        <f>Teto!G17+Teto!G34</f>
        <v>180719.5</v>
      </c>
      <c r="E18" s="146">
        <f>Cirurgias_de_Neuro!K17-Cirurgias_de_Neuro!M17+Neuro_Endo_!I14</f>
        <v>146241.56000000003</v>
      </c>
      <c r="F18" s="141"/>
      <c r="G18" s="146">
        <f t="shared" si="0"/>
        <v>34477.939999999973</v>
      </c>
      <c r="H18" s="141"/>
      <c r="I18" s="146">
        <f>Cirurgias_de_Neuro!P17</f>
        <v>131491.84</v>
      </c>
      <c r="J18" s="141"/>
      <c r="K18" s="146">
        <f t="shared" si="1"/>
        <v>277733.40000000002</v>
      </c>
      <c r="L18" s="141"/>
      <c r="M18" s="147">
        <f t="shared" si="2"/>
        <v>-97013.900000000023</v>
      </c>
    </row>
    <row r="19" spans="1:13" ht="39.75" customHeight="1">
      <c r="A19" s="142" t="s">
        <v>102</v>
      </c>
      <c r="B19" s="148" t="s">
        <v>19</v>
      </c>
      <c r="C19" s="144" t="s">
        <v>95</v>
      </c>
      <c r="D19" s="145">
        <f>Teto!G18+Teto!G35</f>
        <v>104182.23</v>
      </c>
      <c r="E19" s="146">
        <f>Cirurgias_de_Neuro!K19-Cirurgias_de_Neuro!M19+Neuro_Endo_!I15</f>
        <v>-4667.51</v>
      </c>
      <c r="F19" s="141"/>
      <c r="G19" s="146">
        <f t="shared" si="0"/>
        <v>108849.73999999999</v>
      </c>
      <c r="H19" s="141"/>
      <c r="I19" s="146">
        <f>Cirurgias_de_Neuro!P19</f>
        <v>0</v>
      </c>
      <c r="J19" s="141"/>
      <c r="K19" s="146">
        <f t="shared" si="1"/>
        <v>-4667.51</v>
      </c>
      <c r="L19" s="141"/>
      <c r="M19" s="149">
        <f t="shared" si="2"/>
        <v>108849.73999999999</v>
      </c>
    </row>
    <row r="20" spans="1:13" ht="39.75" customHeight="1">
      <c r="A20" s="141"/>
      <c r="B20" s="137" t="s">
        <v>9</v>
      </c>
      <c r="C20" s="138" t="s">
        <v>127</v>
      </c>
      <c r="D20" s="150">
        <f>SUM(D11:D19)</f>
        <v>1210811.81</v>
      </c>
      <c r="E20" s="150">
        <f>SUM(E11:E19)</f>
        <v>817688.89</v>
      </c>
      <c r="F20" s="141"/>
      <c r="G20" s="150">
        <f>SUM(G11:G19)</f>
        <v>393122.91999999993</v>
      </c>
      <c r="H20" s="141"/>
      <c r="I20" s="150">
        <f>SUM(I11:I19)</f>
        <v>294963.09999999998</v>
      </c>
      <c r="J20" s="141"/>
      <c r="K20" s="150">
        <f>SUM(K11:K19)</f>
        <v>1112651.99</v>
      </c>
      <c r="L20" s="141"/>
      <c r="M20" s="151">
        <f>SUM(M11:M19)</f>
        <v>98159.819999999934</v>
      </c>
    </row>
    <row r="21" spans="1:13" ht="16.5" customHeight="1">
      <c r="B21" s="152"/>
      <c r="C21" s="152"/>
      <c r="D21" s="153"/>
      <c r="E21" s="153"/>
      <c r="F21" s="115"/>
      <c r="G21" s="153"/>
    </row>
    <row r="22" spans="1:13" ht="33" customHeight="1">
      <c r="B22" s="152"/>
      <c r="C22" s="152"/>
      <c r="D22" s="356" t="s">
        <v>110</v>
      </c>
      <c r="E22" s="356"/>
      <c r="F22" s="356"/>
      <c r="G22" s="150">
        <f>G11</f>
        <v>-63783.390000000014</v>
      </c>
    </row>
    <row r="23" spans="1:13" ht="31.5" customHeight="1">
      <c r="B23" s="152"/>
      <c r="C23" s="152"/>
      <c r="D23" s="356" t="s">
        <v>128</v>
      </c>
      <c r="E23" s="356"/>
      <c r="F23" s="356"/>
      <c r="G23" s="150">
        <f>G12+G13+G14+G16+G17+G18+G19</f>
        <v>420747.83999999997</v>
      </c>
    </row>
    <row r="24" spans="1:13" ht="29.25" customHeight="1">
      <c r="B24" s="152"/>
      <c r="C24" s="152"/>
      <c r="D24" s="153"/>
      <c r="E24" s="153"/>
      <c r="F24" s="115"/>
      <c r="G24" s="153"/>
    </row>
    <row r="25" spans="1:13" ht="29.25" customHeight="1">
      <c r="A25" s="354" t="s">
        <v>116</v>
      </c>
      <c r="B25" s="354" t="s">
        <v>5</v>
      </c>
      <c r="C25" s="358" t="s">
        <v>83</v>
      </c>
      <c r="D25" s="356" t="s">
        <v>84</v>
      </c>
      <c r="E25" s="356"/>
      <c r="F25" s="140"/>
      <c r="G25" s="357" t="s">
        <v>86</v>
      </c>
      <c r="I25" s="357" t="s">
        <v>87</v>
      </c>
      <c r="K25" s="357" t="s">
        <v>124</v>
      </c>
      <c r="M25" s="352" t="s">
        <v>125</v>
      </c>
    </row>
    <row r="26" spans="1:13" ht="29.25" customHeight="1">
      <c r="A26" s="354"/>
      <c r="B26" s="354"/>
      <c r="C26" s="358"/>
      <c r="D26" s="139" t="s">
        <v>91</v>
      </c>
      <c r="E26" s="137" t="s">
        <v>92</v>
      </c>
      <c r="F26" s="140"/>
      <c r="G26" s="357"/>
      <c r="I26" s="357"/>
      <c r="K26" s="357"/>
      <c r="M26" s="352"/>
    </row>
    <row r="27" spans="1:13" ht="39.75" customHeight="1">
      <c r="A27" s="142" t="s">
        <v>103</v>
      </c>
      <c r="B27" s="148" t="s">
        <v>17</v>
      </c>
      <c r="C27" s="144" t="s">
        <v>99</v>
      </c>
      <c r="D27" s="145">
        <f>Teto!G16</f>
        <v>170903.73</v>
      </c>
      <c r="E27" s="146">
        <f>Cirurgias_de_Neuro!K20-Cirurgias_de_Neuro!M20</f>
        <v>147181.79999999999</v>
      </c>
      <c r="F27" s="141"/>
      <c r="G27" s="146">
        <f t="shared" ref="G27:G33" si="3">D27-E27</f>
        <v>23721.930000000022</v>
      </c>
      <c r="I27" s="146">
        <f>Produção_tabwin!G106</f>
        <v>8306.2000000000007</v>
      </c>
      <c r="K27" s="146">
        <f t="shared" ref="K27:K33" si="4">I27+E27</f>
        <v>155488</v>
      </c>
      <c r="M27" s="147">
        <f t="shared" ref="M27:M33" si="5">D27-K27</f>
        <v>15415.73000000001</v>
      </c>
    </row>
    <row r="28" spans="1:13" ht="39.75" customHeight="1">
      <c r="A28" s="142" t="s">
        <v>105</v>
      </c>
      <c r="B28" s="148" t="s">
        <v>20</v>
      </c>
      <c r="C28" s="144" t="s">
        <v>99</v>
      </c>
      <c r="D28" s="145">
        <f>Teto!G19</f>
        <v>235650.07</v>
      </c>
      <c r="E28" s="146">
        <f>Cirurgias_de_Neuro!K22-Cirurgias_de_Neuro!M22</f>
        <v>256934.05000000002</v>
      </c>
      <c r="F28" s="141"/>
      <c r="G28" s="146">
        <f t="shared" si="3"/>
        <v>-21283.98000000001</v>
      </c>
      <c r="I28" s="146">
        <f>Produção_tabwin!G108</f>
        <v>71819.19</v>
      </c>
      <c r="K28" s="146">
        <f t="shared" si="4"/>
        <v>328753.24</v>
      </c>
      <c r="M28" s="147">
        <f t="shared" si="5"/>
        <v>-93103.169999999984</v>
      </c>
    </row>
    <row r="29" spans="1:13" ht="39.75" customHeight="1">
      <c r="A29" s="142" t="s">
        <v>104</v>
      </c>
      <c r="B29" s="148" t="s">
        <v>11</v>
      </c>
      <c r="C29" s="144" t="s">
        <v>99</v>
      </c>
      <c r="D29" s="145">
        <f>Teto!G10</f>
        <v>72088.73</v>
      </c>
      <c r="E29" s="146">
        <f>Cirurgias_de_Neuro!K21-Cirurgias_de_Neuro!M21</f>
        <v>136500.01</v>
      </c>
      <c r="F29" s="141"/>
      <c r="G29" s="146">
        <f t="shared" si="3"/>
        <v>-64411.280000000013</v>
      </c>
      <c r="I29" s="146">
        <f>Produção_tabwin!G104</f>
        <v>1341.62</v>
      </c>
      <c r="K29" s="146">
        <f t="shared" si="4"/>
        <v>137841.63</v>
      </c>
      <c r="M29" s="147">
        <f t="shared" si="5"/>
        <v>-65752.900000000009</v>
      </c>
    </row>
    <row r="30" spans="1:13" ht="39.75" customHeight="1">
      <c r="A30" s="142" t="s">
        <v>106</v>
      </c>
      <c r="B30" s="148" t="s">
        <v>22</v>
      </c>
      <c r="C30" s="144" t="s">
        <v>99</v>
      </c>
      <c r="D30" s="145">
        <f>Teto!G21</f>
        <v>91434.04</v>
      </c>
      <c r="E30" s="146">
        <f>Cirurgias_de_Neuro!K23-Cirurgias_de_Neuro!M23</f>
        <v>38969.25</v>
      </c>
      <c r="F30" s="141"/>
      <c r="G30" s="146">
        <f t="shared" si="3"/>
        <v>52464.789999999994</v>
      </c>
      <c r="I30" s="146">
        <f>Produção_tabwin!G96</f>
        <v>8757.4599999999991</v>
      </c>
      <c r="K30" s="146">
        <f t="shared" si="4"/>
        <v>47726.71</v>
      </c>
      <c r="M30" s="147">
        <f t="shared" si="5"/>
        <v>43707.329999999994</v>
      </c>
    </row>
    <row r="31" spans="1:13" ht="39.75" customHeight="1">
      <c r="A31" s="142" t="s">
        <v>107</v>
      </c>
      <c r="B31" s="148" t="s">
        <v>23</v>
      </c>
      <c r="C31" s="144" t="s">
        <v>99</v>
      </c>
      <c r="D31" s="145">
        <f>Teto!G22+Teto!G36</f>
        <v>204769.12000000002</v>
      </c>
      <c r="E31" s="146">
        <f>Cirurgias_de_Neuro!K24-Cirurgias_de_Neuro!M24+Neuro_Endo_!I16</f>
        <v>149971.37</v>
      </c>
      <c r="F31" s="141"/>
      <c r="G31" s="146">
        <f t="shared" si="3"/>
        <v>54797.750000000029</v>
      </c>
      <c r="I31" s="146">
        <f>Produção_tabwin!G100</f>
        <v>90402.079999999987</v>
      </c>
      <c r="K31" s="146">
        <f t="shared" si="4"/>
        <v>240373.44999999998</v>
      </c>
      <c r="M31" s="147">
        <f t="shared" si="5"/>
        <v>-35604.329999999958</v>
      </c>
    </row>
    <row r="32" spans="1:13" ht="39.75" customHeight="1">
      <c r="A32" s="142" t="s">
        <v>108</v>
      </c>
      <c r="B32" s="148" t="s">
        <v>25</v>
      </c>
      <c r="C32" s="144" t="s">
        <v>99</v>
      </c>
      <c r="D32" s="145">
        <f>Teto!G24</f>
        <v>24181.38</v>
      </c>
      <c r="E32" s="146">
        <f>Cirurgias_de_Neuro!K25-Cirurgias_de_Neuro!M25</f>
        <v>65273.56</v>
      </c>
      <c r="F32" s="141"/>
      <c r="G32" s="146">
        <f t="shared" si="3"/>
        <v>-41092.179999999993</v>
      </c>
      <c r="I32" s="146">
        <f>Produção_tabwin!G101</f>
        <v>18133.39</v>
      </c>
      <c r="K32" s="146">
        <f t="shared" si="4"/>
        <v>83406.95</v>
      </c>
      <c r="M32" s="147">
        <f t="shared" si="5"/>
        <v>-59225.569999999992</v>
      </c>
    </row>
    <row r="33" spans="1:13" ht="39.75" customHeight="1">
      <c r="A33" s="142" t="s">
        <v>109</v>
      </c>
      <c r="B33" s="148" t="s">
        <v>24</v>
      </c>
      <c r="C33" s="144" t="s">
        <v>99</v>
      </c>
      <c r="D33" s="145">
        <f>Teto!G23</f>
        <v>41115.449999999997</v>
      </c>
      <c r="E33" s="146">
        <f>Cirurgias_de_Neuro!K26-Cirurgias_de_Neuro!M26</f>
        <v>-6472.54</v>
      </c>
      <c r="F33" s="141"/>
      <c r="G33" s="146">
        <f t="shared" si="3"/>
        <v>47587.99</v>
      </c>
      <c r="I33" s="146">
        <f>Produção_tabwin!G103</f>
        <v>14856.39</v>
      </c>
      <c r="K33" s="146">
        <f t="shared" si="4"/>
        <v>8383.8499999999985</v>
      </c>
      <c r="M33" s="147">
        <f t="shared" si="5"/>
        <v>32731.599999999999</v>
      </c>
    </row>
    <row r="34" spans="1:13" ht="39.75" customHeight="1">
      <c r="A34" s="38"/>
      <c r="B34" s="137" t="s">
        <v>9</v>
      </c>
      <c r="C34" s="138" t="s">
        <v>129</v>
      </c>
      <c r="D34" s="150">
        <f>SUM(D27:D33)</f>
        <v>840142.52</v>
      </c>
      <c r="E34" s="150">
        <f>SUM(E27:E33)</f>
        <v>788357.5</v>
      </c>
      <c r="F34" s="140"/>
      <c r="G34" s="150">
        <f>SUM(G27:G33)</f>
        <v>51785.020000000026</v>
      </c>
      <c r="I34" s="150">
        <f>SUM(I27:I33)</f>
        <v>213616.33000000002</v>
      </c>
      <c r="K34" s="150">
        <f>SUM(K27:K33)</f>
        <v>1001973.8299999998</v>
      </c>
      <c r="M34" s="151">
        <f>SUM(M27:M33)</f>
        <v>-161831.30999999991</v>
      </c>
    </row>
    <row r="35" spans="1:13" ht="14.25" customHeight="1">
      <c r="A35" s="141"/>
      <c r="B35" s="141"/>
      <c r="C35" s="141"/>
      <c r="D35" s="141"/>
      <c r="E35" s="141"/>
      <c r="F35" s="141"/>
      <c r="G35" s="141"/>
    </row>
    <row r="36" spans="1:13" ht="35.25" customHeight="1">
      <c r="A36" s="141"/>
      <c r="B36" s="141"/>
      <c r="C36" s="141"/>
      <c r="D36" s="356" t="s">
        <v>112</v>
      </c>
      <c r="E36" s="356"/>
      <c r="F36" s="356"/>
      <c r="G36" s="150">
        <f>G29</f>
        <v>-64411.280000000013</v>
      </c>
      <c r="H36" s="15"/>
      <c r="M36" s="154"/>
    </row>
    <row r="37" spans="1:13" ht="39" customHeight="1">
      <c r="A37" s="141"/>
      <c r="B37" s="141"/>
      <c r="C37" s="141"/>
      <c r="D37" s="356" t="s">
        <v>130</v>
      </c>
      <c r="E37" s="356"/>
      <c r="F37" s="356"/>
      <c r="G37" s="150">
        <f>G15+G27+G28+G30+G31+G32+G33</f>
        <v>152354.77000000002</v>
      </c>
      <c r="H37" s="15"/>
    </row>
    <row r="38" spans="1:13" ht="9" customHeight="1">
      <c r="A38" s="141"/>
      <c r="B38" s="141"/>
      <c r="C38" s="141"/>
      <c r="D38" s="141"/>
      <c r="E38" s="141"/>
      <c r="F38" s="141"/>
      <c r="G38" s="141"/>
    </row>
    <row r="39" spans="1:13" ht="10.5" customHeight="1">
      <c r="A39" s="141"/>
      <c r="B39" s="141"/>
      <c r="C39" s="141"/>
      <c r="D39" s="141"/>
      <c r="E39" s="141"/>
      <c r="F39" s="141"/>
      <c r="G39" s="141"/>
    </row>
    <row r="40" spans="1:13" ht="39" customHeight="1">
      <c r="A40" s="141"/>
      <c r="B40" s="141"/>
      <c r="C40" s="141"/>
      <c r="D40" s="356" t="s">
        <v>114</v>
      </c>
      <c r="E40" s="356"/>
      <c r="F40" s="356"/>
      <c r="G40" s="150">
        <f>G36+G22</f>
        <v>-128194.67000000003</v>
      </c>
    </row>
    <row r="41" spans="1:13" ht="35.25" customHeight="1">
      <c r="A41" s="141"/>
      <c r="B41" s="141"/>
      <c r="C41" s="141"/>
      <c r="D41" s="356" t="s">
        <v>131</v>
      </c>
      <c r="E41" s="356"/>
      <c r="F41" s="356"/>
      <c r="G41" s="150">
        <f>G37+G23</f>
        <v>573102.61</v>
      </c>
    </row>
    <row r="42" spans="1:13" ht="39" customHeight="1"/>
    <row r="44" spans="1:13" ht="18" customHeight="1"/>
  </sheetData>
  <mergeCells count="23">
    <mergeCell ref="D37:F37"/>
    <mergeCell ref="D40:F40"/>
    <mergeCell ref="D41:F41"/>
    <mergeCell ref="G25:G26"/>
    <mergeCell ref="I25:I26"/>
    <mergeCell ref="K25:K26"/>
    <mergeCell ref="M25:M26"/>
    <mergeCell ref="D36:F36"/>
    <mergeCell ref="D23:F23"/>
    <mergeCell ref="A25:A26"/>
    <mergeCell ref="B25:B26"/>
    <mergeCell ref="C25:C26"/>
    <mergeCell ref="D25:E25"/>
    <mergeCell ref="G9:G10"/>
    <mergeCell ref="I9:I10"/>
    <mergeCell ref="K9:K10"/>
    <mergeCell ref="M9:M10"/>
    <mergeCell ref="D22:F22"/>
    <mergeCell ref="A7:E7"/>
    <mergeCell ref="A9:A10"/>
    <mergeCell ref="B9:B10"/>
    <mergeCell ref="C9:C10"/>
    <mergeCell ref="D9:E9"/>
  </mergeCells>
  <pageMargins left="0.196527777777778" right="0.196527777777778" top="0.57083333333333297" bottom="0.56597222222222199" header="0.511811023622047" footer="0.196527777777778"/>
  <pageSetup paperSize="9" scale="95" pageOrder="overThenDown" orientation="landscape" horizontalDpi="300" verticalDpi="300"/>
  <headerFooter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zoomScaleNormal="100" workbookViewId="0"/>
  </sheetViews>
  <sheetFormatPr defaultColWidth="8.7109375" defaultRowHeight="12.75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3.5" customHeight="1"/>
  </sheetData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zoomScaleNormal="100" workbookViewId="0"/>
  </sheetViews>
  <sheetFormatPr defaultColWidth="8.7109375" defaultRowHeight="12.75"/>
  <cols>
    <col min="1" max="1" width="2" style="1" customWidth="1"/>
    <col min="2" max="2" width="42.28515625" style="1" customWidth="1"/>
    <col min="3" max="3" width="15.42578125" style="33" customWidth="1"/>
    <col min="4" max="4" width="0.7109375" style="1" customWidth="1"/>
    <col min="5" max="5" width="30.140625" style="1" customWidth="1"/>
    <col min="6" max="6" width="0.7109375" style="1" customWidth="1"/>
    <col min="7" max="7" width="29.28515625" style="1" customWidth="1"/>
    <col min="8" max="8" width="0.7109375" style="1" customWidth="1"/>
    <col min="9" max="9" width="40" style="1" customWidth="1"/>
    <col min="10" max="10" width="0.7109375" style="1" customWidth="1"/>
    <col min="11" max="11" width="9.140625" style="1" customWidth="1"/>
    <col min="12" max="12" width="9.42578125" style="1" customWidth="1"/>
    <col min="13" max="13" width="9.140625" style="1" customWidth="1"/>
    <col min="14" max="14" width="27" style="1" customWidth="1"/>
    <col min="15" max="257" width="9.140625" style="1" customWidth="1"/>
    <col min="258" max="258" width="9.140625" customWidth="1"/>
  </cols>
  <sheetData>
    <row r="1" spans="1:14" ht="9" customHeight="1">
      <c r="A1" s="3" t="s">
        <v>132</v>
      </c>
    </row>
    <row r="2" spans="1:14" ht="9" customHeight="1">
      <c r="A2" s="3" t="s">
        <v>133</v>
      </c>
    </row>
    <row r="3" spans="1:14" ht="15" customHeight="1">
      <c r="A3" s="5" t="s">
        <v>134</v>
      </c>
    </row>
    <row r="4" spans="1:14" ht="98.25" customHeight="1">
      <c r="A4" s="347" t="s">
        <v>135</v>
      </c>
      <c r="B4" s="347"/>
      <c r="C4" s="347"/>
      <c r="D4" s="347"/>
      <c r="E4" s="347"/>
      <c r="F4" s="347"/>
      <c r="G4" s="347"/>
      <c r="H4" s="347"/>
      <c r="I4" s="347"/>
      <c r="J4" s="347"/>
    </row>
    <row r="5" spans="1:14" ht="7.5" customHeight="1"/>
    <row r="6" spans="1:14" ht="39" customHeight="1">
      <c r="B6" s="359" t="s">
        <v>5</v>
      </c>
      <c r="C6" s="360" t="s">
        <v>136</v>
      </c>
      <c r="D6" s="156"/>
      <c r="E6" s="360" t="s">
        <v>137</v>
      </c>
      <c r="F6" s="156"/>
      <c r="G6" s="360" t="s">
        <v>138</v>
      </c>
      <c r="H6" s="156"/>
      <c r="I6" s="360" t="s">
        <v>86</v>
      </c>
    </row>
    <row r="7" spans="1:14" ht="39" customHeight="1">
      <c r="B7" s="359"/>
      <c r="C7" s="360"/>
      <c r="D7" s="156"/>
      <c r="E7" s="360"/>
      <c r="F7" s="156"/>
      <c r="G7" s="360"/>
      <c r="H7" s="156"/>
      <c r="I7" s="360"/>
    </row>
    <row r="8" spans="1:14" ht="30" customHeight="1">
      <c r="B8" s="143" t="s">
        <v>10</v>
      </c>
      <c r="C8" s="157" t="s">
        <v>95</v>
      </c>
      <c r="D8" s="158"/>
      <c r="E8" s="159">
        <f>Total!D11</f>
        <v>208560.14</v>
      </c>
      <c r="F8" s="158"/>
      <c r="G8" s="159">
        <f>Total!E11</f>
        <v>272343.53000000003</v>
      </c>
      <c r="H8" s="158"/>
      <c r="I8" s="159">
        <f t="shared" ref="I8:I15" si="0">E8-G8</f>
        <v>-63783.390000000014</v>
      </c>
    </row>
    <row r="9" spans="1:14" ht="30" customHeight="1">
      <c r="B9" s="148" t="s">
        <v>21</v>
      </c>
      <c r="C9" s="160" t="s">
        <v>95</v>
      </c>
      <c r="D9" s="158"/>
      <c r="E9" s="161">
        <f>Total!D12</f>
        <v>70543.11</v>
      </c>
      <c r="F9" s="158"/>
      <c r="G9" s="161">
        <f>Total!E12</f>
        <v>-16659.450000000004</v>
      </c>
      <c r="H9" s="158"/>
      <c r="I9" s="162">
        <f t="shared" si="0"/>
        <v>87202.559999999998</v>
      </c>
      <c r="M9" s="58"/>
    </row>
    <row r="10" spans="1:14" ht="30" customHeight="1">
      <c r="B10" s="148" t="s">
        <v>12</v>
      </c>
      <c r="C10" s="160" t="s">
        <v>95</v>
      </c>
      <c r="D10" s="158"/>
      <c r="E10" s="161">
        <f>Total!D13</f>
        <v>200833.85</v>
      </c>
      <c r="F10" s="158"/>
      <c r="G10" s="161">
        <f>Total!E13</f>
        <v>173159.45</v>
      </c>
      <c r="H10" s="158"/>
      <c r="I10" s="162">
        <f t="shared" si="0"/>
        <v>27674.399999999994</v>
      </c>
    </row>
    <row r="11" spans="1:14" ht="30" customHeight="1">
      <c r="B11" s="148" t="s">
        <v>13</v>
      </c>
      <c r="C11" s="160" t="s">
        <v>95</v>
      </c>
      <c r="D11" s="158"/>
      <c r="E11" s="161">
        <f>Total!D14</f>
        <v>14249.29</v>
      </c>
      <c r="F11" s="158"/>
      <c r="G11" s="161">
        <f>Total!E14</f>
        <v>-4715.1999999999989</v>
      </c>
      <c r="H11" s="158"/>
      <c r="I11" s="162">
        <f t="shared" si="0"/>
        <v>18964.489999999998</v>
      </c>
    </row>
    <row r="12" spans="1:14" ht="30" customHeight="1">
      <c r="B12" s="148" t="s">
        <v>14</v>
      </c>
      <c r="C12" s="160" t="s">
        <v>95</v>
      </c>
      <c r="D12" s="158"/>
      <c r="E12" s="161">
        <f>Total!D15</f>
        <v>150074.32</v>
      </c>
      <c r="F12" s="158"/>
      <c r="G12" s="161">
        <f>Total!E15</f>
        <v>113915.85</v>
      </c>
      <c r="H12" s="158"/>
      <c r="I12" s="159">
        <f t="shared" si="0"/>
        <v>36158.47</v>
      </c>
    </row>
    <row r="13" spans="1:14" ht="30" customHeight="1">
      <c r="B13" s="148" t="s">
        <v>15</v>
      </c>
      <c r="C13" s="160" t="s">
        <v>95</v>
      </c>
      <c r="D13" s="158"/>
      <c r="E13" s="161">
        <f>Total!D16</f>
        <v>125673.09999999999</v>
      </c>
      <c r="F13" s="158"/>
      <c r="G13" s="161">
        <f>Total!E16</f>
        <v>69629.06</v>
      </c>
      <c r="H13" s="158"/>
      <c r="I13" s="162">
        <f t="shared" si="0"/>
        <v>56044.039999999994</v>
      </c>
    </row>
    <row r="14" spans="1:14" ht="30" customHeight="1">
      <c r="B14" s="148" t="s">
        <v>16</v>
      </c>
      <c r="C14" s="163" t="s">
        <v>95</v>
      </c>
      <c r="D14" s="158"/>
      <c r="E14" s="164">
        <f>Total!D17</f>
        <v>155976.26999999999</v>
      </c>
      <c r="F14" s="158"/>
      <c r="G14" s="164">
        <f>Total!E17</f>
        <v>68441.600000000006</v>
      </c>
      <c r="H14" s="158"/>
      <c r="I14" s="159">
        <f t="shared" si="0"/>
        <v>87534.669999999984</v>
      </c>
    </row>
    <row r="15" spans="1:14" ht="30" customHeight="1">
      <c r="B15" s="148" t="s">
        <v>18</v>
      </c>
      <c r="C15" s="163" t="s">
        <v>95</v>
      </c>
      <c r="D15" s="158"/>
      <c r="E15" s="164">
        <f>Total!D18</f>
        <v>180719.5</v>
      </c>
      <c r="F15" s="158"/>
      <c r="G15" s="164">
        <f>Total!E18</f>
        <v>146241.56000000003</v>
      </c>
      <c r="H15" s="158"/>
      <c r="I15" s="159">
        <f t="shared" si="0"/>
        <v>34477.939999999973</v>
      </c>
    </row>
    <row r="16" spans="1:14" ht="39" customHeight="1">
      <c r="B16" s="155" t="s">
        <v>9</v>
      </c>
      <c r="C16" s="165"/>
      <c r="D16" s="166"/>
      <c r="E16" s="167">
        <f>SUM(E8:E15)</f>
        <v>1106629.58</v>
      </c>
      <c r="F16" s="156"/>
      <c r="G16" s="167">
        <f>SUM(G8:G15)</f>
        <v>822356.4</v>
      </c>
      <c r="H16" s="156"/>
      <c r="I16" s="167">
        <f>SUM(I8:I15)</f>
        <v>284273.17999999993</v>
      </c>
      <c r="N16" s="15"/>
    </row>
    <row r="17" spans="2:14" ht="10.5" customHeight="1">
      <c r="N17" s="15"/>
    </row>
    <row r="18" spans="2:14" ht="33.75" customHeight="1">
      <c r="B18" s="168"/>
      <c r="C18" s="169"/>
      <c r="D18" s="168"/>
      <c r="E18" s="361" t="s">
        <v>110</v>
      </c>
      <c r="F18" s="361"/>
      <c r="G18" s="361"/>
      <c r="H18" s="170"/>
      <c r="I18" s="167" t="e">
        <f>NA()</f>
        <v>#N/A</v>
      </c>
      <c r="N18" s="15"/>
    </row>
    <row r="19" spans="2:14" ht="8.25" customHeight="1">
      <c r="B19" s="168"/>
      <c r="C19" s="169"/>
      <c r="D19" s="168"/>
      <c r="E19" s="168"/>
      <c r="F19" s="170"/>
      <c r="G19" s="171"/>
      <c r="H19" s="170"/>
      <c r="I19" s="171"/>
      <c r="N19" s="15"/>
    </row>
    <row r="20" spans="2:14" ht="39" customHeight="1">
      <c r="B20" s="359" t="s">
        <v>5</v>
      </c>
      <c r="C20" s="360" t="s">
        <v>136</v>
      </c>
      <c r="D20" s="156"/>
      <c r="E20" s="360" t="s">
        <v>137</v>
      </c>
      <c r="F20" s="156"/>
      <c r="G20" s="360" t="s">
        <v>138</v>
      </c>
      <c r="H20" s="156"/>
      <c r="I20" s="360" t="s">
        <v>86</v>
      </c>
    </row>
    <row r="21" spans="2:14" ht="39" customHeight="1">
      <c r="B21" s="359"/>
      <c r="C21" s="360"/>
      <c r="D21" s="156"/>
      <c r="E21" s="360"/>
      <c r="F21" s="156"/>
      <c r="G21" s="360"/>
      <c r="H21" s="156"/>
      <c r="I21" s="360"/>
    </row>
    <row r="22" spans="2:14" ht="35.25" customHeight="1">
      <c r="B22" s="148" t="s">
        <v>17</v>
      </c>
      <c r="C22" s="172" t="s">
        <v>99</v>
      </c>
      <c r="D22" s="158"/>
      <c r="E22" s="161">
        <f>Total!D27</f>
        <v>170903.73</v>
      </c>
      <c r="F22" s="170"/>
      <c r="G22" s="173">
        <f>Total!E27</f>
        <v>147181.79999999999</v>
      </c>
      <c r="H22" s="170"/>
      <c r="I22" s="174">
        <f t="shared" ref="I22:I29" si="1">E22-G22</f>
        <v>23721.930000000022</v>
      </c>
    </row>
    <row r="23" spans="2:14" ht="35.25" customHeight="1">
      <c r="B23" s="148" t="s">
        <v>20</v>
      </c>
      <c r="C23" s="172" t="s">
        <v>99</v>
      </c>
      <c r="D23" s="158"/>
      <c r="E23" s="161">
        <f>Total!D28</f>
        <v>235650.07</v>
      </c>
      <c r="F23" s="170"/>
      <c r="G23" s="173">
        <f>Total!E28</f>
        <v>256934.05000000002</v>
      </c>
      <c r="H23" s="170"/>
      <c r="I23" s="174">
        <f t="shared" si="1"/>
        <v>-21283.98000000001</v>
      </c>
    </row>
    <row r="24" spans="2:14" ht="35.25" customHeight="1">
      <c r="B24" s="148" t="s">
        <v>11</v>
      </c>
      <c r="C24" s="172" t="s">
        <v>99</v>
      </c>
      <c r="D24" s="158"/>
      <c r="E24" s="161">
        <f>Total!D29</f>
        <v>72088.73</v>
      </c>
      <c r="F24" s="170"/>
      <c r="G24" s="173">
        <f>Total!E29</f>
        <v>136500.01</v>
      </c>
      <c r="H24" s="170"/>
      <c r="I24" s="174">
        <f t="shared" si="1"/>
        <v>-64411.280000000013</v>
      </c>
    </row>
    <row r="25" spans="2:14" ht="35.25" customHeight="1">
      <c r="B25" s="148" t="s">
        <v>22</v>
      </c>
      <c r="C25" s="172" t="s">
        <v>99</v>
      </c>
      <c r="D25" s="158"/>
      <c r="E25" s="164">
        <f>Total!D30</f>
        <v>91434.04</v>
      </c>
      <c r="F25" s="170"/>
      <c r="G25" s="175">
        <f>Total!E30</f>
        <v>38969.25</v>
      </c>
      <c r="H25" s="170"/>
      <c r="I25" s="174">
        <f t="shared" si="1"/>
        <v>52464.789999999994</v>
      </c>
    </row>
    <row r="26" spans="2:14" ht="35.25" customHeight="1">
      <c r="B26" s="148" t="s">
        <v>19</v>
      </c>
      <c r="C26" s="176" t="s">
        <v>139</v>
      </c>
      <c r="D26" s="158"/>
      <c r="E26" s="164">
        <f>Total!D19</f>
        <v>104182.23</v>
      </c>
      <c r="F26" s="170"/>
      <c r="G26" s="175">
        <f>Total!E19</f>
        <v>-4667.51</v>
      </c>
      <c r="H26" s="170"/>
      <c r="I26" s="174">
        <f t="shared" si="1"/>
        <v>108849.73999999999</v>
      </c>
    </row>
    <row r="27" spans="2:14" ht="35.25" customHeight="1">
      <c r="B27" s="148" t="s">
        <v>23</v>
      </c>
      <c r="C27" s="176" t="s">
        <v>139</v>
      </c>
      <c r="D27" s="158"/>
      <c r="E27" s="164">
        <f>Total!D31</f>
        <v>204769.12000000002</v>
      </c>
      <c r="F27" s="170"/>
      <c r="G27" s="175">
        <f>Total!E31</f>
        <v>149971.37</v>
      </c>
      <c r="H27" s="170"/>
      <c r="I27" s="173">
        <f t="shared" si="1"/>
        <v>54797.750000000029</v>
      </c>
    </row>
    <row r="28" spans="2:14" ht="35.25" customHeight="1">
      <c r="B28" s="148" t="s">
        <v>25</v>
      </c>
      <c r="C28" s="176" t="s">
        <v>139</v>
      </c>
      <c r="D28" s="158"/>
      <c r="E28" s="164">
        <f>Total!D32</f>
        <v>24181.38</v>
      </c>
      <c r="F28" s="170"/>
      <c r="G28" s="175">
        <f>Total!E32</f>
        <v>65273.56</v>
      </c>
      <c r="H28" s="170"/>
      <c r="I28" s="174">
        <f t="shared" si="1"/>
        <v>-41092.179999999993</v>
      </c>
    </row>
    <row r="29" spans="2:14" ht="35.25" customHeight="1">
      <c r="B29" s="148" t="s">
        <v>24</v>
      </c>
      <c r="C29" s="176" t="s">
        <v>139</v>
      </c>
      <c r="D29" s="158"/>
      <c r="E29" s="164">
        <f>Total!D33</f>
        <v>41115.449999999997</v>
      </c>
      <c r="F29" s="170"/>
      <c r="G29" s="175">
        <f>Total!E33</f>
        <v>-6472.54</v>
      </c>
      <c r="H29" s="170"/>
      <c r="I29" s="174">
        <f t="shared" si="1"/>
        <v>47587.99</v>
      </c>
    </row>
    <row r="30" spans="2:14" ht="39" customHeight="1">
      <c r="B30" s="155" t="s">
        <v>9</v>
      </c>
      <c r="C30" s="177"/>
      <c r="D30" s="166"/>
      <c r="E30" s="167">
        <f>SUM(E22:E29)</f>
        <v>944324.75</v>
      </c>
      <c r="F30" s="170"/>
      <c r="G30" s="167">
        <f>SUM(G22:G29)</f>
        <v>783689.99</v>
      </c>
      <c r="H30" s="170"/>
      <c r="I30" s="167">
        <f>SUM(I22:I24)</f>
        <v>-61973.33</v>
      </c>
    </row>
    <row r="31" spans="2:14" ht="9" customHeight="1">
      <c r="B31" s="168"/>
      <c r="C31" s="169"/>
      <c r="D31" s="168"/>
      <c r="E31" s="168"/>
      <c r="F31" s="170"/>
      <c r="G31" s="170"/>
      <c r="H31" s="170"/>
      <c r="I31" s="170"/>
    </row>
    <row r="32" spans="2:14" ht="34.5" customHeight="1">
      <c r="B32" s="168"/>
      <c r="C32" s="169"/>
      <c r="D32" s="168"/>
      <c r="E32" s="361" t="s">
        <v>112</v>
      </c>
      <c r="F32" s="361"/>
      <c r="G32" s="361"/>
      <c r="H32" s="170"/>
      <c r="I32" s="167">
        <f>I22+I26</f>
        <v>132571.67000000001</v>
      </c>
    </row>
    <row r="33" spans="2:9" ht="10.5" customHeight="1">
      <c r="B33" s="115"/>
      <c r="C33" s="178"/>
      <c r="D33" s="115"/>
      <c r="E33" s="115"/>
      <c r="F33" s="116"/>
      <c r="G33" s="179"/>
      <c r="H33" s="116"/>
      <c r="I33" s="179"/>
    </row>
    <row r="34" spans="2:9" ht="39" customHeight="1">
      <c r="B34" s="155" t="s">
        <v>140</v>
      </c>
      <c r="C34" s="180"/>
      <c r="D34" s="166"/>
      <c r="E34" s="167">
        <f>E16+E30</f>
        <v>2050954.33</v>
      </c>
      <c r="F34" s="170"/>
      <c r="G34" s="167">
        <f>G16+G30</f>
        <v>1606046.3900000001</v>
      </c>
      <c r="H34" s="170"/>
      <c r="I34" s="167">
        <f>I16+I30</f>
        <v>222299.84999999992</v>
      </c>
    </row>
    <row r="35" spans="2:9" ht="12" customHeight="1">
      <c r="B35" s="168"/>
      <c r="C35" s="168"/>
      <c r="D35" s="170"/>
      <c r="E35" s="170"/>
      <c r="F35" s="170"/>
      <c r="G35" s="170"/>
      <c r="H35" s="170"/>
      <c r="I35" s="170"/>
    </row>
    <row r="36" spans="2:9" ht="39" customHeight="1">
      <c r="B36" s="168"/>
      <c r="C36" s="168"/>
      <c r="D36" s="170"/>
      <c r="E36" s="361" t="s">
        <v>114</v>
      </c>
      <c r="F36" s="361"/>
      <c r="G36" s="361"/>
      <c r="H36" s="170"/>
      <c r="I36" s="167" t="e">
        <f>I18+I32</f>
        <v>#N/A</v>
      </c>
    </row>
    <row r="38" spans="2:9" ht="18.75" customHeight="1">
      <c r="B38" s="115"/>
    </row>
    <row r="65536" ht="12.75" customHeight="1"/>
  </sheetData>
  <mergeCells count="14">
    <mergeCell ref="I20:I21"/>
    <mergeCell ref="E32:G32"/>
    <mergeCell ref="E36:G36"/>
    <mergeCell ref="E18:G18"/>
    <mergeCell ref="B20:B21"/>
    <mergeCell ref="C20:C21"/>
    <mergeCell ref="E20:E21"/>
    <mergeCell ref="G20:G21"/>
    <mergeCell ref="A4:J4"/>
    <mergeCell ref="B6:B7"/>
    <mergeCell ref="C6:C7"/>
    <mergeCell ref="E6:E7"/>
    <mergeCell ref="G6:G7"/>
    <mergeCell ref="I6:I7"/>
  </mergeCells>
  <pageMargins left="0.196527777777778" right="0.196527777777778" top="0.57083333333333297" bottom="0.56597222222222199" header="0.511811023622047" footer="0.196527777777778"/>
  <pageSetup paperSize="77" scale="95" pageOrder="overThenDown" orientation="landscape" horizontalDpi="300" verticalDpi="300"/>
  <headerFooter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3"/>
  <sheetViews>
    <sheetView zoomScaleNormal="100" workbookViewId="0">
      <selection activeCell="B7" sqref="B7:I7"/>
    </sheetView>
  </sheetViews>
  <sheetFormatPr defaultColWidth="8.7109375" defaultRowHeight="12.75"/>
  <cols>
    <col min="1" max="1" width="55" style="1" customWidth="1"/>
    <col min="2" max="2" width="39.570312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4.85546875" style="1" customWidth="1"/>
    <col min="11" max="11" width="40" style="1" customWidth="1"/>
    <col min="12" max="12" width="16.42578125" style="1" hidden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7" ht="16.5" customHeight="1">
      <c r="A1" s="126" t="s">
        <v>118</v>
      </c>
      <c r="B1" s="127"/>
      <c r="C1" s="181"/>
      <c r="D1" s="127"/>
      <c r="E1" s="127"/>
      <c r="F1" s="127"/>
      <c r="G1" s="127"/>
      <c r="H1" s="127"/>
      <c r="I1" s="128"/>
    </row>
    <row r="2" spans="1:17" ht="16.5" customHeight="1">
      <c r="A2" s="129" t="s">
        <v>119</v>
      </c>
      <c r="I2" s="130"/>
    </row>
    <row r="3" spans="1:17" ht="16.5" customHeight="1">
      <c r="A3" s="129" t="s">
        <v>120</v>
      </c>
      <c r="I3" s="130"/>
    </row>
    <row r="4" spans="1:17" ht="16.5" customHeight="1">
      <c r="A4" s="129" t="s">
        <v>121</v>
      </c>
      <c r="I4" s="130"/>
    </row>
    <row r="5" spans="1:17" ht="16.5" customHeight="1">
      <c r="A5" s="131" t="s">
        <v>122</v>
      </c>
      <c r="B5" s="132"/>
      <c r="C5" s="182"/>
      <c r="D5" s="132"/>
      <c r="E5" s="132"/>
      <c r="F5" s="132"/>
      <c r="G5" s="132"/>
      <c r="H5" s="132"/>
      <c r="I5" s="133"/>
    </row>
    <row r="6" spans="1:17" ht="15" customHeight="1">
      <c r="B6" s="183"/>
    </row>
    <row r="7" spans="1:17" ht="133.5" customHeight="1">
      <c r="A7" s="184"/>
      <c r="B7" s="363" t="s">
        <v>224</v>
      </c>
      <c r="C7" s="363"/>
      <c r="D7" s="363"/>
      <c r="E7" s="363"/>
      <c r="F7" s="363"/>
      <c r="G7" s="363"/>
      <c r="H7" s="363"/>
      <c r="I7" s="363"/>
      <c r="J7" s="185"/>
      <c r="K7" s="185"/>
      <c r="L7" s="185"/>
    </row>
    <row r="9" spans="1:17" ht="51" customHeight="1">
      <c r="A9" s="186" t="s">
        <v>116</v>
      </c>
      <c r="B9" s="364" t="s">
        <v>141</v>
      </c>
      <c r="C9" s="364"/>
      <c r="D9" s="364"/>
      <c r="E9" s="364"/>
      <c r="F9" s="187" t="s">
        <v>142</v>
      </c>
      <c r="G9" s="187" t="s">
        <v>143</v>
      </c>
      <c r="H9" s="187" t="s">
        <v>144</v>
      </c>
      <c r="I9" s="187" t="s">
        <v>145</v>
      </c>
      <c r="K9" s="15"/>
    </row>
    <row r="10" spans="1:17" ht="28.5" customHeight="1">
      <c r="A10" s="188" t="s">
        <v>98</v>
      </c>
      <c r="B10" s="189" t="s">
        <v>18</v>
      </c>
      <c r="C10" s="190" t="s">
        <v>146</v>
      </c>
      <c r="D10" s="191"/>
      <c r="E10" s="192">
        <f>Total!G18</f>
        <v>34477.939999999973</v>
      </c>
      <c r="F10" s="193">
        <v>0</v>
      </c>
      <c r="G10" s="193">
        <f>E10+F10</f>
        <v>34477.939999999973</v>
      </c>
      <c r="H10" s="194">
        <v>0</v>
      </c>
      <c r="I10" s="195">
        <f>G10-H10</f>
        <v>34477.939999999973</v>
      </c>
    </row>
    <row r="11" spans="1:17" ht="28.5" customHeight="1">
      <c r="A11" s="196"/>
      <c r="B11" s="197"/>
      <c r="C11" s="198"/>
      <c r="D11" s="199"/>
      <c r="E11" s="200"/>
      <c r="F11" s="201"/>
      <c r="G11" s="201"/>
      <c r="H11" s="202"/>
      <c r="I11" s="203"/>
    </row>
    <row r="12" spans="1:17" ht="28.5" customHeight="1">
      <c r="A12" s="204" t="s">
        <v>116</v>
      </c>
      <c r="B12" s="365" t="s">
        <v>141</v>
      </c>
      <c r="C12" s="365"/>
      <c r="D12" s="365"/>
      <c r="E12" s="365"/>
      <c r="F12" s="205" t="s">
        <v>142</v>
      </c>
      <c r="G12" s="205" t="s">
        <v>143</v>
      </c>
      <c r="H12" s="205" t="s">
        <v>144</v>
      </c>
      <c r="I12" s="205" t="s">
        <v>145</v>
      </c>
    </row>
    <row r="13" spans="1:17" ht="28.5" customHeight="1">
      <c r="A13" s="206" t="s">
        <v>102</v>
      </c>
      <c r="B13" s="207" t="s">
        <v>19</v>
      </c>
      <c r="C13" s="208" t="s">
        <v>95</v>
      </c>
      <c r="D13" s="209"/>
      <c r="E13" s="210">
        <f>Total!G19</f>
        <v>108849.73999999999</v>
      </c>
      <c r="F13" s="211">
        <v>0</v>
      </c>
      <c r="G13" s="212">
        <f t="shared" ref="G13:G20" si="0">E13+F13</f>
        <v>108849.73999999999</v>
      </c>
      <c r="H13" s="213">
        <f t="shared" ref="H13:H20" si="1">$E$22*G13</f>
        <v>9155.2326641517011</v>
      </c>
      <c r="I13" s="214">
        <f t="shared" ref="I13:I20" si="2">G13-H13</f>
        <v>99694.507335848291</v>
      </c>
    </row>
    <row r="14" spans="1:17" ht="28.5" customHeight="1">
      <c r="A14" s="215" t="s">
        <v>94</v>
      </c>
      <c r="B14" s="216" t="s">
        <v>10</v>
      </c>
      <c r="C14" s="217" t="s">
        <v>95</v>
      </c>
      <c r="D14" s="216"/>
      <c r="E14" s="218">
        <f>Total!G11</f>
        <v>-63783.390000000014</v>
      </c>
      <c r="F14" s="193">
        <v>0</v>
      </c>
      <c r="G14" s="219">
        <f t="shared" si="0"/>
        <v>-63783.390000000014</v>
      </c>
      <c r="H14" s="213">
        <f t="shared" si="1"/>
        <v>-5364.7512208878688</v>
      </c>
      <c r="I14" s="220">
        <f t="shared" si="2"/>
        <v>-58418.638779112145</v>
      </c>
    </row>
    <row r="15" spans="1:17" ht="28.5" customHeight="1">
      <c r="A15" s="221" t="s">
        <v>102</v>
      </c>
      <c r="B15" s="222" t="s">
        <v>19</v>
      </c>
      <c r="C15" s="223" t="s">
        <v>95</v>
      </c>
      <c r="D15" s="223"/>
      <c r="E15" s="224">
        <v>87433.69</v>
      </c>
      <c r="F15" s="193">
        <v>0</v>
      </c>
      <c r="G15" s="219">
        <f t="shared" si="0"/>
        <v>87433.69</v>
      </c>
      <c r="H15" s="213">
        <f t="shared" si="1"/>
        <v>7353.9521053087865</v>
      </c>
      <c r="I15" s="220">
        <f t="shared" si="2"/>
        <v>80079.737894691221</v>
      </c>
    </row>
    <row r="16" spans="1:17" ht="28.5" customHeight="1">
      <c r="A16" s="188" t="s">
        <v>100</v>
      </c>
      <c r="B16" s="189" t="s">
        <v>15</v>
      </c>
      <c r="C16" s="190" t="s">
        <v>147</v>
      </c>
      <c r="D16" s="191"/>
      <c r="E16" s="193">
        <f>Total!G16</f>
        <v>56044.039999999994</v>
      </c>
      <c r="F16" s="193">
        <v>0</v>
      </c>
      <c r="G16" s="219">
        <f t="shared" si="0"/>
        <v>56044.039999999994</v>
      </c>
      <c r="H16" s="213">
        <f t="shared" si="1"/>
        <v>4713.8029511051145</v>
      </c>
      <c r="I16" s="220">
        <f t="shared" si="2"/>
        <v>51330.23704889488</v>
      </c>
      <c r="Q16" s="15"/>
    </row>
    <row r="17" spans="1:17" ht="28.5" customHeight="1">
      <c r="A17" s="188" t="s">
        <v>96</v>
      </c>
      <c r="B17" s="189" t="s">
        <v>12</v>
      </c>
      <c r="C17" s="190" t="s">
        <v>95</v>
      </c>
      <c r="D17" s="191"/>
      <c r="E17" s="193">
        <f>Total!G13</f>
        <v>27674.399999999994</v>
      </c>
      <c r="F17" s="193">
        <v>0</v>
      </c>
      <c r="G17" s="219">
        <f t="shared" si="0"/>
        <v>27674.399999999994</v>
      </c>
      <c r="H17" s="213">
        <f t="shared" si="1"/>
        <v>2327.6635372835967</v>
      </c>
      <c r="I17" s="220">
        <f t="shared" si="2"/>
        <v>25346.736462716399</v>
      </c>
      <c r="Q17" s="15"/>
    </row>
    <row r="18" spans="1:17" ht="28.5" customHeight="1">
      <c r="A18" s="188" t="s">
        <v>98</v>
      </c>
      <c r="B18" s="225" t="s">
        <v>16</v>
      </c>
      <c r="C18" s="190" t="s">
        <v>95</v>
      </c>
      <c r="D18" s="226"/>
      <c r="E18" s="192">
        <f>Total!G17</f>
        <v>87534.669999999984</v>
      </c>
      <c r="F18" s="193">
        <v>0</v>
      </c>
      <c r="G18" s="219">
        <f t="shared" si="0"/>
        <v>87534.669999999984</v>
      </c>
      <c r="H18" s="213">
        <f t="shared" si="1"/>
        <v>7362.4454227427632</v>
      </c>
      <c r="I18" s="220">
        <f t="shared" si="2"/>
        <v>80172.224577257221</v>
      </c>
      <c r="Q18" s="15"/>
    </row>
    <row r="19" spans="1:17" ht="28.5" customHeight="1">
      <c r="A19" s="188" t="s">
        <v>97</v>
      </c>
      <c r="B19" s="189" t="s">
        <v>13</v>
      </c>
      <c r="C19" s="190" t="s">
        <v>147</v>
      </c>
      <c r="D19" s="191"/>
      <c r="E19" s="192">
        <f>Total!G14</f>
        <v>18964.489999999998</v>
      </c>
      <c r="F19" s="193">
        <v>0</v>
      </c>
      <c r="G19" s="219">
        <f t="shared" si="0"/>
        <v>18964.489999999998</v>
      </c>
      <c r="H19" s="213">
        <f t="shared" si="1"/>
        <v>1595.0825266737272</v>
      </c>
      <c r="I19" s="220">
        <f t="shared" si="2"/>
        <v>17369.407473326271</v>
      </c>
      <c r="Q19" s="15"/>
    </row>
    <row r="20" spans="1:17" ht="28.5" customHeight="1">
      <c r="A20" s="188" t="s">
        <v>101</v>
      </c>
      <c r="B20" s="189" t="s">
        <v>21</v>
      </c>
      <c r="C20" s="190" t="s">
        <v>146</v>
      </c>
      <c r="D20" s="191"/>
      <c r="E20" s="192">
        <f>Total!G12</f>
        <v>87202.559999999998</v>
      </c>
      <c r="F20" s="193">
        <v>0</v>
      </c>
      <c r="G20" s="219">
        <f t="shared" si="0"/>
        <v>87202.559999999998</v>
      </c>
      <c r="H20" s="213">
        <f t="shared" si="1"/>
        <v>7334.5120136221594</v>
      </c>
      <c r="I20" s="220">
        <f t="shared" si="2"/>
        <v>79868.047986377846</v>
      </c>
    </row>
    <row r="21" spans="1:17" ht="50.25" customHeight="1">
      <c r="A21" s="227"/>
      <c r="B21" s="228" t="s">
        <v>9</v>
      </c>
      <c r="C21" s="229"/>
      <c r="D21" s="230"/>
      <c r="E21" s="231">
        <f>SUM(E13:E20)</f>
        <v>409920.1999999999</v>
      </c>
      <c r="F21" s="232">
        <f>SUM(F18:F18)</f>
        <v>0</v>
      </c>
      <c r="G21" s="231">
        <f>SUM(G10:G20)</f>
        <v>444398.13999999996</v>
      </c>
      <c r="H21" s="233">
        <f>SUM(H13:H20)</f>
        <v>34477.939999999973</v>
      </c>
      <c r="I21" s="234">
        <f>SUM(I10:I20)</f>
        <v>409920.1999999999</v>
      </c>
    </row>
    <row r="22" spans="1:17" ht="40.5" customHeight="1">
      <c r="B22" s="235"/>
      <c r="C22" s="140"/>
      <c r="D22" s="236"/>
      <c r="E22" s="237">
        <f>E10/E21</f>
        <v>8.4108907050689338E-2</v>
      </c>
    </row>
    <row r="23" spans="1:17" ht="36" customHeight="1">
      <c r="B23" s="235"/>
      <c r="C23" s="140"/>
      <c r="D23" s="236"/>
      <c r="E23" s="237"/>
    </row>
    <row r="24" spans="1:17" ht="30" customHeight="1">
      <c r="A24" s="204" t="s">
        <v>116</v>
      </c>
      <c r="B24" s="365" t="s">
        <v>148</v>
      </c>
      <c r="C24" s="365"/>
      <c r="D24" s="365"/>
      <c r="E24" s="365"/>
      <c r="F24" s="205" t="s">
        <v>149</v>
      </c>
      <c r="G24" s="205" t="s">
        <v>150</v>
      </c>
      <c r="H24" s="205" t="s">
        <v>144</v>
      </c>
      <c r="I24" s="205" t="s">
        <v>145</v>
      </c>
    </row>
    <row r="25" spans="1:17" ht="23.25" customHeight="1">
      <c r="A25" s="87" t="s">
        <v>98</v>
      </c>
      <c r="B25" s="143" t="s">
        <v>14</v>
      </c>
      <c r="C25" s="238" t="s">
        <v>99</v>
      </c>
      <c r="D25" s="239"/>
      <c r="E25" s="240">
        <f>Total!G15</f>
        <v>36158.47</v>
      </c>
      <c r="F25" s="241">
        <v>0</v>
      </c>
      <c r="G25" s="242">
        <f t="shared" ref="G25:G32" si="3">E25+F25</f>
        <v>36158.47</v>
      </c>
      <c r="H25" s="243">
        <v>0</v>
      </c>
      <c r="I25" s="244">
        <f>G25-H25</f>
        <v>36158.47</v>
      </c>
    </row>
    <row r="26" spans="1:17" ht="23.25" customHeight="1">
      <c r="A26" s="188" t="s">
        <v>103</v>
      </c>
      <c r="B26" s="148" t="s">
        <v>17</v>
      </c>
      <c r="C26" s="144" t="s">
        <v>99</v>
      </c>
      <c r="D26" s="245"/>
      <c r="E26" s="242">
        <f>Total!G27</f>
        <v>23721.930000000022</v>
      </c>
      <c r="F26" s="241">
        <v>0</v>
      </c>
      <c r="G26" s="242">
        <f t="shared" si="3"/>
        <v>23721.930000000022</v>
      </c>
      <c r="H26" s="243">
        <v>0</v>
      </c>
      <c r="I26" s="244">
        <f>G26-H26</f>
        <v>23721.930000000022</v>
      </c>
    </row>
    <row r="27" spans="1:17" ht="23.25" customHeight="1">
      <c r="A27" s="188" t="s">
        <v>105</v>
      </c>
      <c r="B27" s="148" t="s">
        <v>20</v>
      </c>
      <c r="C27" s="144" t="s">
        <v>99</v>
      </c>
      <c r="D27" s="245"/>
      <c r="E27" s="242">
        <f>Total!G28</f>
        <v>-21283.98000000001</v>
      </c>
      <c r="F27" s="241">
        <v>0</v>
      </c>
      <c r="G27" s="242">
        <f t="shared" si="3"/>
        <v>-21283.98000000001</v>
      </c>
      <c r="H27" s="243">
        <v>0</v>
      </c>
      <c r="I27" s="244">
        <f>G27-H27</f>
        <v>-21283.98000000001</v>
      </c>
    </row>
    <row r="28" spans="1:17" ht="23.25" customHeight="1">
      <c r="A28" s="188" t="s">
        <v>104</v>
      </c>
      <c r="B28" s="148" t="s">
        <v>11</v>
      </c>
      <c r="C28" s="144" t="s">
        <v>99</v>
      </c>
      <c r="D28" s="245"/>
      <c r="E28" s="242">
        <f>Total!G29</f>
        <v>-64411.280000000013</v>
      </c>
      <c r="F28" s="241">
        <v>0</v>
      </c>
      <c r="G28" s="242">
        <f t="shared" si="3"/>
        <v>-64411.280000000013</v>
      </c>
      <c r="H28" s="243">
        <v>0</v>
      </c>
      <c r="I28" s="244">
        <f>G28-H28</f>
        <v>-64411.280000000013</v>
      </c>
    </row>
    <row r="29" spans="1:17" ht="23.25" customHeight="1">
      <c r="A29" s="188" t="s">
        <v>106</v>
      </c>
      <c r="B29" s="148" t="s">
        <v>22</v>
      </c>
      <c r="C29" s="144" t="s">
        <v>99</v>
      </c>
      <c r="D29" s="245"/>
      <c r="E29" s="242">
        <f>Total!G30</f>
        <v>52464.789999999994</v>
      </c>
      <c r="F29" s="241">
        <v>0</v>
      </c>
      <c r="G29" s="242">
        <f t="shared" si="3"/>
        <v>52464.789999999994</v>
      </c>
      <c r="H29" s="243">
        <v>0</v>
      </c>
      <c r="I29" s="244">
        <v>0</v>
      </c>
    </row>
    <row r="30" spans="1:17" ht="23.25" customHeight="1">
      <c r="A30" s="188" t="s">
        <v>107</v>
      </c>
      <c r="B30" s="148" t="s">
        <v>23</v>
      </c>
      <c r="C30" s="144" t="s">
        <v>139</v>
      </c>
      <c r="D30" s="245"/>
      <c r="E30" s="242">
        <f>Total!G31</f>
        <v>54797.750000000029</v>
      </c>
      <c r="F30" s="241">
        <v>0</v>
      </c>
      <c r="G30" s="242">
        <f t="shared" si="3"/>
        <v>54797.750000000029</v>
      </c>
      <c r="H30" s="243">
        <v>0</v>
      </c>
      <c r="I30" s="244">
        <f>G30-H30</f>
        <v>54797.750000000029</v>
      </c>
    </row>
    <row r="31" spans="1:17" ht="23.25" customHeight="1">
      <c r="A31" s="188" t="s">
        <v>108</v>
      </c>
      <c r="B31" s="148" t="s">
        <v>25</v>
      </c>
      <c r="C31" s="144" t="s">
        <v>139</v>
      </c>
      <c r="D31" s="245"/>
      <c r="E31" s="242">
        <f>Total!G32</f>
        <v>-41092.179999999993</v>
      </c>
      <c r="F31" s="241">
        <v>0</v>
      </c>
      <c r="G31" s="242">
        <f t="shared" si="3"/>
        <v>-41092.179999999993</v>
      </c>
      <c r="H31" s="243">
        <v>0</v>
      </c>
      <c r="I31" s="244">
        <f>G31-H31</f>
        <v>-41092.179999999993</v>
      </c>
    </row>
    <row r="32" spans="1:17" ht="23.25" customHeight="1">
      <c r="A32" s="246" t="s">
        <v>109</v>
      </c>
      <c r="B32" s="148" t="s">
        <v>24</v>
      </c>
      <c r="C32" s="144" t="s">
        <v>139</v>
      </c>
      <c r="D32" s="245"/>
      <c r="E32" s="242">
        <f>Total!G33</f>
        <v>47587.99</v>
      </c>
      <c r="F32" s="241">
        <v>0</v>
      </c>
      <c r="G32" s="242">
        <f t="shared" si="3"/>
        <v>47587.99</v>
      </c>
      <c r="H32" s="243">
        <v>0</v>
      </c>
      <c r="I32" s="244">
        <f>G32-H32</f>
        <v>47587.99</v>
      </c>
    </row>
    <row r="33" spans="1:9" ht="25.5" customHeight="1">
      <c r="A33" s="11"/>
      <c r="B33" s="247" t="s">
        <v>9</v>
      </c>
      <c r="C33" s="247"/>
      <c r="D33" s="248"/>
      <c r="E33" s="249">
        <f>SUM(E26:E32)</f>
        <v>51785.020000000026</v>
      </c>
      <c r="F33" s="250">
        <f>SUM(F26:F32)</f>
        <v>0</v>
      </c>
      <c r="G33" s="249">
        <f>SUM(G26:G32)</f>
        <v>51785.020000000026</v>
      </c>
      <c r="H33" s="250">
        <f>SUM(H26:H32)</f>
        <v>0</v>
      </c>
      <c r="I33" s="250">
        <f>SUM(I26:I32)</f>
        <v>-679.76999999996769</v>
      </c>
    </row>
    <row r="34" spans="1:9" ht="28.5" customHeight="1">
      <c r="G34" s="15"/>
    </row>
    <row r="35" spans="1:9" ht="28.5" customHeight="1">
      <c r="E35" s="251"/>
      <c r="G35" s="32"/>
      <c r="H35" s="252"/>
      <c r="I35" s="32"/>
    </row>
    <row r="36" spans="1:9" ht="28.5" customHeight="1">
      <c r="E36" s="362" t="s">
        <v>151</v>
      </c>
      <c r="F36" s="362"/>
      <c r="G36" s="362"/>
      <c r="H36" s="253">
        <v>0</v>
      </c>
    </row>
    <row r="37" spans="1:9" ht="28.5" customHeight="1">
      <c r="E37" s="362" t="s">
        <v>152</v>
      </c>
      <c r="F37" s="362"/>
      <c r="G37" s="362"/>
      <c r="H37" s="254">
        <f>H21</f>
        <v>34477.939999999973</v>
      </c>
    </row>
    <row r="38" spans="1:9" ht="20.25" customHeight="1"/>
    <row r="39" spans="1:9" ht="12" customHeight="1"/>
    <row r="40" spans="1:9" ht="14.25" hidden="1" customHeight="1"/>
    <row r="41" spans="1:9" ht="14.25" customHeight="1"/>
    <row r="42" spans="1:9" ht="21.75" customHeight="1"/>
    <row r="43" spans="1:9" ht="25.5" customHeight="1"/>
  </sheetData>
  <mergeCells count="6">
    <mergeCell ref="E37:G37"/>
    <mergeCell ref="B7:I7"/>
    <mergeCell ref="B9:E9"/>
    <mergeCell ref="B12:E12"/>
    <mergeCell ref="B24:E24"/>
    <mergeCell ref="E36:G36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9C76-472C-4CF5-8184-EEDE4C0456CA}">
  <dimension ref="A1:R69"/>
  <sheetViews>
    <sheetView showWhiteSpace="0" topLeftCell="I36" zoomScaleNormal="100" workbookViewId="0">
      <selection activeCell="Q54" sqref="Q54"/>
    </sheetView>
  </sheetViews>
  <sheetFormatPr defaultRowHeight="12.75"/>
  <cols>
    <col min="1" max="1" width="108.28515625" customWidth="1"/>
    <col min="2" max="7" width="28.42578125" customWidth="1"/>
    <col min="8" max="8" width="34" customWidth="1"/>
    <col min="9" max="17" width="28.42578125" customWidth="1"/>
  </cols>
  <sheetData>
    <row r="1" spans="1:18">
      <c r="A1" s="294" t="s">
        <v>118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6"/>
    </row>
    <row r="2" spans="1:18">
      <c r="A2" s="297" t="s">
        <v>119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9"/>
    </row>
    <row r="3" spans="1:18">
      <c r="A3" s="297" t="s">
        <v>120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9"/>
    </row>
    <row r="4" spans="1:18">
      <c r="A4" s="297" t="s">
        <v>121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9"/>
    </row>
    <row r="5" spans="1:18" ht="13.5" thickBot="1">
      <c r="A5" s="297" t="s">
        <v>122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9"/>
    </row>
    <row r="6" spans="1:18" ht="13.5" thickBot="1">
      <c r="A6" s="367" t="s">
        <v>202</v>
      </c>
      <c r="B6" s="368"/>
      <c r="C6" s="368"/>
      <c r="D6" s="368"/>
      <c r="E6" s="368"/>
      <c r="F6" s="369"/>
      <c r="G6" s="367" t="s">
        <v>203</v>
      </c>
      <c r="H6" s="368"/>
      <c r="I6" s="368"/>
      <c r="J6" s="368"/>
      <c r="K6" s="368"/>
      <c r="L6" s="369"/>
      <c r="M6" s="367" t="s">
        <v>225</v>
      </c>
      <c r="N6" s="368"/>
      <c r="O6" s="368"/>
      <c r="P6" s="368"/>
      <c r="Q6" s="368"/>
      <c r="R6" s="369"/>
    </row>
    <row r="7" spans="1:18" s="293" customFormat="1" ht="45" customHeight="1" thickBot="1">
      <c r="A7" s="321" t="s">
        <v>171</v>
      </c>
      <c r="B7" s="321" t="s">
        <v>50</v>
      </c>
      <c r="C7" s="322" t="s">
        <v>172</v>
      </c>
      <c r="D7" s="321" t="s">
        <v>52</v>
      </c>
      <c r="E7" s="323" t="s">
        <v>173</v>
      </c>
      <c r="F7" s="321" t="s">
        <v>174</v>
      </c>
      <c r="G7" s="323" t="s">
        <v>175</v>
      </c>
      <c r="H7" s="321" t="s">
        <v>204</v>
      </c>
      <c r="I7" s="321" t="s">
        <v>176</v>
      </c>
      <c r="J7" s="321" t="s">
        <v>177</v>
      </c>
      <c r="K7" s="321" t="s">
        <v>178</v>
      </c>
      <c r="L7" s="321" t="s">
        <v>179</v>
      </c>
      <c r="M7" s="321" t="s">
        <v>61</v>
      </c>
      <c r="N7" s="321" t="s">
        <v>62</v>
      </c>
      <c r="O7" s="321" t="s">
        <v>180</v>
      </c>
      <c r="P7" s="321" t="s">
        <v>64</v>
      </c>
      <c r="Q7" s="321" t="s">
        <v>181</v>
      </c>
      <c r="R7" s="321" t="s">
        <v>9</v>
      </c>
    </row>
    <row r="8" spans="1:18" s="293" customFormat="1" ht="45" customHeight="1" thickBot="1">
      <c r="A8" s="321" t="s">
        <v>206</v>
      </c>
      <c r="B8" s="321">
        <v>0</v>
      </c>
      <c r="C8" s="322">
        <v>0</v>
      </c>
      <c r="D8" s="321">
        <v>0</v>
      </c>
      <c r="E8" s="323">
        <v>0</v>
      </c>
      <c r="F8" s="321">
        <v>0</v>
      </c>
      <c r="G8" s="323">
        <v>0</v>
      </c>
      <c r="H8" s="321">
        <v>0</v>
      </c>
      <c r="I8" s="321">
        <v>0</v>
      </c>
      <c r="J8" s="321">
        <v>1</v>
      </c>
      <c r="K8" s="321">
        <v>0</v>
      </c>
      <c r="L8" s="321">
        <v>0</v>
      </c>
      <c r="M8" s="321">
        <v>0</v>
      </c>
      <c r="N8" s="321">
        <v>0</v>
      </c>
      <c r="O8" s="321">
        <v>0</v>
      </c>
      <c r="P8" s="321">
        <v>1</v>
      </c>
      <c r="Q8" s="321">
        <v>0</v>
      </c>
      <c r="R8" s="321">
        <f>SUM(B8:Q8)</f>
        <v>2</v>
      </c>
    </row>
    <row r="9" spans="1:18" s="293" customFormat="1" ht="45" customHeight="1" thickBot="1">
      <c r="A9" s="321" t="s">
        <v>211</v>
      </c>
      <c r="B9" s="321">
        <v>0</v>
      </c>
      <c r="C9" s="322">
        <v>0</v>
      </c>
      <c r="D9" s="321">
        <v>1</v>
      </c>
      <c r="E9" s="323">
        <v>0</v>
      </c>
      <c r="F9" s="321">
        <v>0</v>
      </c>
      <c r="G9" s="323">
        <v>1</v>
      </c>
      <c r="H9" s="321">
        <v>0</v>
      </c>
      <c r="I9" s="321">
        <v>0</v>
      </c>
      <c r="J9" s="321">
        <v>0</v>
      </c>
      <c r="K9" s="321">
        <v>1</v>
      </c>
      <c r="L9" s="321">
        <v>1</v>
      </c>
      <c r="M9" s="321">
        <v>0</v>
      </c>
      <c r="N9" s="321">
        <v>0</v>
      </c>
      <c r="O9" s="321">
        <v>0</v>
      </c>
      <c r="P9" s="321">
        <v>0</v>
      </c>
      <c r="Q9" s="321">
        <v>0</v>
      </c>
      <c r="R9" s="321">
        <f t="shared" ref="R9:R45" si="0">SUM(B9:Q9)</f>
        <v>4</v>
      </c>
    </row>
    <row r="10" spans="1:18" s="293" customFormat="1" ht="45" customHeight="1" thickBot="1">
      <c r="A10" s="321" t="s">
        <v>226</v>
      </c>
      <c r="B10" s="321">
        <v>0</v>
      </c>
      <c r="C10" s="322">
        <v>0</v>
      </c>
      <c r="D10" s="321">
        <v>0</v>
      </c>
      <c r="E10" s="323">
        <v>0</v>
      </c>
      <c r="F10" s="321">
        <v>0</v>
      </c>
      <c r="G10" s="323">
        <v>0</v>
      </c>
      <c r="H10" s="321">
        <v>0</v>
      </c>
      <c r="I10" s="321">
        <v>0</v>
      </c>
      <c r="J10" s="321">
        <v>2</v>
      </c>
      <c r="K10" s="321">
        <v>0</v>
      </c>
      <c r="L10" s="321">
        <v>0</v>
      </c>
      <c r="M10" s="321">
        <v>0</v>
      </c>
      <c r="N10" s="321">
        <v>0</v>
      </c>
      <c r="O10" s="321">
        <v>0</v>
      </c>
      <c r="P10" s="321">
        <v>0</v>
      </c>
      <c r="Q10" s="321">
        <v>0</v>
      </c>
      <c r="R10" s="321">
        <f t="shared" si="0"/>
        <v>2</v>
      </c>
    </row>
    <row r="11" spans="1:18" s="293" customFormat="1" ht="45" customHeight="1" thickBot="1">
      <c r="A11" s="321" t="s">
        <v>212</v>
      </c>
      <c r="B11" s="321">
        <v>0</v>
      </c>
      <c r="C11" s="322">
        <v>0</v>
      </c>
      <c r="D11" s="321">
        <v>0</v>
      </c>
      <c r="E11" s="323">
        <v>0</v>
      </c>
      <c r="F11" s="321">
        <v>0</v>
      </c>
      <c r="G11" s="323">
        <v>0</v>
      </c>
      <c r="H11" s="321">
        <v>0</v>
      </c>
      <c r="I11" s="321">
        <v>0</v>
      </c>
      <c r="J11" s="321">
        <v>1</v>
      </c>
      <c r="K11" s="321">
        <v>0</v>
      </c>
      <c r="L11" s="321">
        <v>0</v>
      </c>
      <c r="M11" s="321">
        <v>0</v>
      </c>
      <c r="N11" s="321">
        <v>0</v>
      </c>
      <c r="O11" s="321">
        <v>0</v>
      </c>
      <c r="P11" s="321">
        <v>0</v>
      </c>
      <c r="Q11" s="321">
        <v>0</v>
      </c>
      <c r="R11" s="321">
        <f t="shared" si="0"/>
        <v>1</v>
      </c>
    </row>
    <row r="12" spans="1:18" s="293" customFormat="1" ht="45" customHeight="1" thickBot="1">
      <c r="A12" s="321" t="s">
        <v>227</v>
      </c>
      <c r="B12" s="321">
        <v>0</v>
      </c>
      <c r="C12" s="322">
        <v>0</v>
      </c>
      <c r="D12" s="321">
        <v>1</v>
      </c>
      <c r="E12" s="323">
        <v>0</v>
      </c>
      <c r="F12" s="321">
        <v>0</v>
      </c>
      <c r="G12" s="323">
        <v>0</v>
      </c>
      <c r="H12" s="321">
        <v>0</v>
      </c>
      <c r="I12" s="321">
        <v>0</v>
      </c>
      <c r="J12" s="321">
        <v>0</v>
      </c>
      <c r="K12" s="321">
        <v>0</v>
      </c>
      <c r="L12" s="321">
        <v>0</v>
      </c>
      <c r="M12" s="321">
        <v>1</v>
      </c>
      <c r="N12" s="321">
        <v>0</v>
      </c>
      <c r="O12" s="321">
        <v>0</v>
      </c>
      <c r="P12" s="321">
        <v>0</v>
      </c>
      <c r="Q12" s="321">
        <v>0</v>
      </c>
      <c r="R12" s="321">
        <f t="shared" si="0"/>
        <v>2</v>
      </c>
    </row>
    <row r="13" spans="1:18" s="293" customFormat="1" ht="45" customHeight="1" thickBot="1">
      <c r="A13" s="321" t="s">
        <v>205</v>
      </c>
      <c r="B13" s="321">
        <v>0</v>
      </c>
      <c r="C13" s="322">
        <v>0</v>
      </c>
      <c r="D13" s="321">
        <v>0</v>
      </c>
      <c r="E13" s="323">
        <v>0</v>
      </c>
      <c r="F13" s="321">
        <v>0</v>
      </c>
      <c r="G13" s="323">
        <v>0</v>
      </c>
      <c r="H13" s="321">
        <v>2</v>
      </c>
      <c r="I13" s="321">
        <v>0</v>
      </c>
      <c r="J13" s="321">
        <v>0</v>
      </c>
      <c r="K13" s="321">
        <v>0</v>
      </c>
      <c r="L13" s="321">
        <v>0</v>
      </c>
      <c r="M13" s="321">
        <v>0</v>
      </c>
      <c r="N13" s="321">
        <v>0</v>
      </c>
      <c r="O13" s="321">
        <v>0</v>
      </c>
      <c r="P13" s="321">
        <v>0</v>
      </c>
      <c r="Q13" s="321">
        <v>0</v>
      </c>
      <c r="R13" s="321">
        <f t="shared" si="0"/>
        <v>2</v>
      </c>
    </row>
    <row r="14" spans="1:18" s="293" customFormat="1" ht="45" customHeight="1" thickBot="1">
      <c r="A14" s="321" t="s">
        <v>228</v>
      </c>
      <c r="B14" s="321">
        <v>0</v>
      </c>
      <c r="C14" s="322">
        <v>0</v>
      </c>
      <c r="D14" s="321">
        <v>0</v>
      </c>
      <c r="E14" s="323">
        <v>0</v>
      </c>
      <c r="F14" s="321">
        <v>0</v>
      </c>
      <c r="G14" s="323">
        <v>0</v>
      </c>
      <c r="H14" s="321">
        <v>0</v>
      </c>
      <c r="I14" s="321">
        <v>2</v>
      </c>
      <c r="J14" s="321">
        <v>0</v>
      </c>
      <c r="K14" s="321">
        <v>0</v>
      </c>
      <c r="L14" s="321">
        <v>0</v>
      </c>
      <c r="M14" s="321">
        <v>0</v>
      </c>
      <c r="N14" s="321">
        <v>0</v>
      </c>
      <c r="O14" s="321">
        <v>0</v>
      </c>
      <c r="P14" s="321">
        <v>0</v>
      </c>
      <c r="Q14" s="321">
        <v>0</v>
      </c>
      <c r="R14" s="321">
        <f t="shared" si="0"/>
        <v>2</v>
      </c>
    </row>
    <row r="15" spans="1:18" s="293" customFormat="1" ht="45" customHeight="1" thickBot="1">
      <c r="A15" s="321" t="s">
        <v>207</v>
      </c>
      <c r="B15" s="321">
        <v>0</v>
      </c>
      <c r="C15" s="322">
        <v>0</v>
      </c>
      <c r="D15" s="321">
        <v>0</v>
      </c>
      <c r="E15" s="323">
        <v>0</v>
      </c>
      <c r="F15" s="321">
        <v>0</v>
      </c>
      <c r="G15" s="323">
        <v>0</v>
      </c>
      <c r="H15" s="321">
        <v>0</v>
      </c>
      <c r="I15" s="321">
        <v>0</v>
      </c>
      <c r="J15" s="321">
        <v>0</v>
      </c>
      <c r="K15" s="321">
        <v>2</v>
      </c>
      <c r="L15" s="321">
        <v>0</v>
      </c>
      <c r="M15" s="321">
        <v>0</v>
      </c>
      <c r="N15" s="321">
        <v>0</v>
      </c>
      <c r="O15" s="321">
        <v>0</v>
      </c>
      <c r="P15" s="321">
        <v>0</v>
      </c>
      <c r="Q15" s="321">
        <v>0</v>
      </c>
      <c r="R15" s="321">
        <f t="shared" si="0"/>
        <v>2</v>
      </c>
    </row>
    <row r="16" spans="1:18" s="293" customFormat="1" ht="45" customHeight="1" thickBot="1">
      <c r="A16" s="321" t="s">
        <v>208</v>
      </c>
      <c r="B16" s="321">
        <v>0</v>
      </c>
      <c r="C16" s="322">
        <v>1</v>
      </c>
      <c r="D16" s="321">
        <v>0</v>
      </c>
      <c r="E16" s="323">
        <v>0</v>
      </c>
      <c r="F16" s="321">
        <v>0</v>
      </c>
      <c r="G16" s="323">
        <v>0</v>
      </c>
      <c r="H16" s="321">
        <v>1</v>
      </c>
      <c r="I16" s="321">
        <v>0</v>
      </c>
      <c r="J16" s="321">
        <v>0</v>
      </c>
      <c r="K16" s="321">
        <v>0</v>
      </c>
      <c r="L16" s="321">
        <v>0</v>
      </c>
      <c r="M16" s="321">
        <v>0</v>
      </c>
      <c r="N16" s="321">
        <v>0</v>
      </c>
      <c r="O16" s="321">
        <v>1</v>
      </c>
      <c r="P16" s="321">
        <v>0</v>
      </c>
      <c r="Q16" s="321">
        <v>0</v>
      </c>
      <c r="R16" s="321">
        <f t="shared" si="0"/>
        <v>3</v>
      </c>
    </row>
    <row r="17" spans="1:18" s="293" customFormat="1" ht="45" customHeight="1" thickBot="1">
      <c r="A17" s="321" t="s">
        <v>229</v>
      </c>
      <c r="B17" s="321">
        <v>1</v>
      </c>
      <c r="C17" s="322">
        <v>0</v>
      </c>
      <c r="D17" s="321">
        <v>1</v>
      </c>
      <c r="E17" s="323">
        <v>0</v>
      </c>
      <c r="F17" s="321">
        <v>0</v>
      </c>
      <c r="G17" s="323">
        <v>0</v>
      </c>
      <c r="H17" s="321">
        <v>0</v>
      </c>
      <c r="I17" s="321">
        <v>1</v>
      </c>
      <c r="J17" s="321">
        <v>0</v>
      </c>
      <c r="K17" s="321">
        <v>0</v>
      </c>
      <c r="L17" s="321">
        <v>0</v>
      </c>
      <c r="M17" s="321">
        <v>0</v>
      </c>
      <c r="N17" s="321">
        <v>0</v>
      </c>
      <c r="O17" s="321">
        <v>0</v>
      </c>
      <c r="P17" s="321">
        <v>0</v>
      </c>
      <c r="Q17" s="321">
        <v>0</v>
      </c>
      <c r="R17" s="321">
        <f t="shared" si="0"/>
        <v>3</v>
      </c>
    </row>
    <row r="18" spans="1:18" ht="26.25" customHeight="1" thickBot="1">
      <c r="A18" s="324" t="s">
        <v>182</v>
      </c>
      <c r="B18" s="325">
        <v>0</v>
      </c>
      <c r="C18" s="326">
        <v>0</v>
      </c>
      <c r="D18" s="325">
        <v>0</v>
      </c>
      <c r="E18" s="326">
        <v>0</v>
      </c>
      <c r="F18" s="325">
        <v>0</v>
      </c>
      <c r="G18" s="326">
        <v>1</v>
      </c>
      <c r="H18" s="325">
        <v>0</v>
      </c>
      <c r="I18" s="325">
        <v>2</v>
      </c>
      <c r="J18" s="325">
        <v>1</v>
      </c>
      <c r="K18" s="325">
        <v>0</v>
      </c>
      <c r="L18" s="325">
        <v>0</v>
      </c>
      <c r="M18" s="325">
        <v>0</v>
      </c>
      <c r="N18" s="325">
        <v>0</v>
      </c>
      <c r="O18" s="325">
        <v>0</v>
      </c>
      <c r="P18" s="325">
        <v>0</v>
      </c>
      <c r="Q18" s="325">
        <v>0</v>
      </c>
      <c r="R18" s="321">
        <f t="shared" si="0"/>
        <v>4</v>
      </c>
    </row>
    <row r="19" spans="1:18" ht="26.25" customHeight="1" thickBot="1">
      <c r="A19" s="324" t="s">
        <v>183</v>
      </c>
      <c r="B19" s="325">
        <v>1</v>
      </c>
      <c r="C19" s="326">
        <v>0</v>
      </c>
      <c r="D19" s="325">
        <v>0</v>
      </c>
      <c r="E19" s="326">
        <v>0</v>
      </c>
      <c r="F19" s="325">
        <v>0</v>
      </c>
      <c r="G19" s="326">
        <v>0</v>
      </c>
      <c r="H19" s="325">
        <v>0</v>
      </c>
      <c r="I19" s="325">
        <v>0</v>
      </c>
      <c r="J19" s="325">
        <v>1</v>
      </c>
      <c r="K19" s="325">
        <v>2</v>
      </c>
      <c r="L19" s="325">
        <v>1</v>
      </c>
      <c r="M19" s="325">
        <v>1</v>
      </c>
      <c r="N19" s="325">
        <v>0</v>
      </c>
      <c r="O19" s="325">
        <v>0</v>
      </c>
      <c r="P19" s="325">
        <v>0</v>
      </c>
      <c r="Q19" s="325">
        <v>1</v>
      </c>
      <c r="R19" s="321">
        <f t="shared" si="0"/>
        <v>7</v>
      </c>
    </row>
    <row r="20" spans="1:18" ht="26.25" customHeight="1" thickBot="1">
      <c r="A20" s="324" t="s">
        <v>184</v>
      </c>
      <c r="B20" s="325">
        <v>0</v>
      </c>
      <c r="C20" s="326">
        <v>0</v>
      </c>
      <c r="D20" s="325">
        <v>0</v>
      </c>
      <c r="E20" s="326">
        <v>1</v>
      </c>
      <c r="F20" s="325">
        <v>0</v>
      </c>
      <c r="G20" s="326">
        <v>0</v>
      </c>
      <c r="H20" s="325">
        <v>0</v>
      </c>
      <c r="I20" s="325">
        <v>2</v>
      </c>
      <c r="J20" s="325">
        <v>0</v>
      </c>
      <c r="K20" s="325">
        <v>0</v>
      </c>
      <c r="L20" s="325">
        <v>0</v>
      </c>
      <c r="M20" s="325">
        <v>0</v>
      </c>
      <c r="N20" s="325">
        <v>0</v>
      </c>
      <c r="O20" s="325">
        <v>0</v>
      </c>
      <c r="P20" s="325">
        <v>0</v>
      </c>
      <c r="Q20" s="325">
        <v>0</v>
      </c>
      <c r="R20" s="321">
        <f t="shared" si="0"/>
        <v>3</v>
      </c>
    </row>
    <row r="21" spans="1:18" ht="26.25" customHeight="1" thickBot="1">
      <c r="A21" s="324" t="s">
        <v>185</v>
      </c>
      <c r="B21" s="325">
        <v>0</v>
      </c>
      <c r="C21" s="326">
        <v>1</v>
      </c>
      <c r="D21" s="325">
        <v>15</v>
      </c>
      <c r="E21" s="326">
        <v>0</v>
      </c>
      <c r="F21" s="325">
        <v>0</v>
      </c>
      <c r="G21" s="326">
        <v>0</v>
      </c>
      <c r="H21" s="325">
        <v>0</v>
      </c>
      <c r="I21" s="325">
        <v>0</v>
      </c>
      <c r="J21" s="325">
        <v>0</v>
      </c>
      <c r="K21" s="325">
        <v>0</v>
      </c>
      <c r="L21" s="325">
        <v>0</v>
      </c>
      <c r="M21" s="325">
        <v>25</v>
      </c>
      <c r="N21" s="325">
        <v>0</v>
      </c>
      <c r="O21" s="325">
        <v>2</v>
      </c>
      <c r="P21" s="325">
        <v>0</v>
      </c>
      <c r="Q21" s="325">
        <v>1</v>
      </c>
      <c r="R21" s="321">
        <f t="shared" si="0"/>
        <v>44</v>
      </c>
    </row>
    <row r="22" spans="1:18" ht="26.25" customHeight="1" thickBot="1">
      <c r="A22" s="324" t="s">
        <v>230</v>
      </c>
      <c r="B22" s="325">
        <v>2</v>
      </c>
      <c r="C22" s="326">
        <v>1</v>
      </c>
      <c r="D22" s="325">
        <v>2</v>
      </c>
      <c r="E22" s="326">
        <v>0</v>
      </c>
      <c r="F22" s="325">
        <v>0</v>
      </c>
      <c r="G22" s="326">
        <v>0</v>
      </c>
      <c r="H22" s="325">
        <v>0</v>
      </c>
      <c r="I22" s="325">
        <v>0</v>
      </c>
      <c r="J22" s="325">
        <v>0</v>
      </c>
      <c r="K22" s="325">
        <v>0</v>
      </c>
      <c r="L22" s="325">
        <v>0</v>
      </c>
      <c r="M22" s="325">
        <v>0</v>
      </c>
      <c r="N22" s="325">
        <v>0</v>
      </c>
      <c r="O22" s="325">
        <v>0</v>
      </c>
      <c r="P22" s="325">
        <v>0</v>
      </c>
      <c r="Q22" s="325">
        <v>0</v>
      </c>
      <c r="R22" s="321">
        <f t="shared" si="0"/>
        <v>5</v>
      </c>
    </row>
    <row r="23" spans="1:18" ht="26.25" customHeight="1" thickBot="1">
      <c r="A23" s="324" t="s">
        <v>231</v>
      </c>
      <c r="B23" s="325">
        <v>0</v>
      </c>
      <c r="C23" s="326">
        <v>0</v>
      </c>
      <c r="D23" s="325">
        <v>0</v>
      </c>
      <c r="E23" s="326">
        <v>0</v>
      </c>
      <c r="F23" s="325">
        <v>0</v>
      </c>
      <c r="G23" s="326">
        <v>0</v>
      </c>
      <c r="H23" s="325">
        <v>0</v>
      </c>
      <c r="I23" s="325">
        <v>0</v>
      </c>
      <c r="J23" s="325">
        <v>1</v>
      </c>
      <c r="K23" s="325">
        <v>0</v>
      </c>
      <c r="L23" s="325">
        <v>0</v>
      </c>
      <c r="M23" s="325">
        <v>0</v>
      </c>
      <c r="N23" s="325">
        <v>0</v>
      </c>
      <c r="O23" s="325">
        <v>0</v>
      </c>
      <c r="P23" s="325">
        <v>0</v>
      </c>
      <c r="Q23" s="325">
        <v>0</v>
      </c>
      <c r="R23" s="321">
        <f t="shared" si="0"/>
        <v>1</v>
      </c>
    </row>
    <row r="24" spans="1:18" ht="26.25" customHeight="1" thickBot="1">
      <c r="A24" s="324" t="s">
        <v>209</v>
      </c>
      <c r="B24" s="325">
        <v>0</v>
      </c>
      <c r="C24" s="326">
        <v>0</v>
      </c>
      <c r="D24" s="325">
        <v>0</v>
      </c>
      <c r="E24" s="326">
        <v>0</v>
      </c>
      <c r="F24" s="325">
        <v>0</v>
      </c>
      <c r="G24" s="326">
        <v>0</v>
      </c>
      <c r="H24" s="325">
        <v>0</v>
      </c>
      <c r="I24" s="325">
        <v>1</v>
      </c>
      <c r="J24" s="325">
        <v>0</v>
      </c>
      <c r="K24" s="325">
        <v>0</v>
      </c>
      <c r="L24" s="325">
        <v>0</v>
      </c>
      <c r="M24" s="325">
        <v>0</v>
      </c>
      <c r="N24" s="325">
        <v>0</v>
      </c>
      <c r="O24" s="325">
        <v>0</v>
      </c>
      <c r="P24" s="325">
        <v>0</v>
      </c>
      <c r="Q24" s="325">
        <v>0</v>
      </c>
      <c r="R24" s="321">
        <f t="shared" si="0"/>
        <v>1</v>
      </c>
    </row>
    <row r="25" spans="1:18" ht="26.25" customHeight="1" thickBot="1">
      <c r="A25" s="324" t="s">
        <v>232</v>
      </c>
      <c r="B25" s="325">
        <v>0</v>
      </c>
      <c r="C25" s="326">
        <v>0</v>
      </c>
      <c r="D25" s="325">
        <v>0</v>
      </c>
      <c r="E25" s="326">
        <v>0</v>
      </c>
      <c r="F25" s="325">
        <v>0</v>
      </c>
      <c r="G25" s="326">
        <v>0</v>
      </c>
      <c r="H25" s="325">
        <v>0</v>
      </c>
      <c r="I25" s="325">
        <v>2</v>
      </c>
      <c r="J25" s="325">
        <v>0</v>
      </c>
      <c r="K25" s="325">
        <v>0</v>
      </c>
      <c r="L25" s="325">
        <v>0</v>
      </c>
      <c r="M25" s="325">
        <v>0</v>
      </c>
      <c r="N25" s="325">
        <v>0</v>
      </c>
      <c r="O25" s="325">
        <v>0</v>
      </c>
      <c r="P25" s="325">
        <v>0</v>
      </c>
      <c r="Q25" s="325">
        <v>0</v>
      </c>
      <c r="R25" s="321">
        <f t="shared" si="0"/>
        <v>2</v>
      </c>
    </row>
    <row r="26" spans="1:18" ht="26.25" customHeight="1" thickBot="1">
      <c r="A26" s="324" t="s">
        <v>213</v>
      </c>
      <c r="B26" s="325">
        <v>0</v>
      </c>
      <c r="C26" s="326">
        <v>0</v>
      </c>
      <c r="D26" s="325">
        <v>0</v>
      </c>
      <c r="E26" s="326">
        <v>0</v>
      </c>
      <c r="F26" s="325">
        <v>0</v>
      </c>
      <c r="G26" s="326">
        <v>0</v>
      </c>
      <c r="H26" s="325">
        <v>0</v>
      </c>
      <c r="I26" s="325">
        <v>1</v>
      </c>
      <c r="J26" s="325">
        <v>0</v>
      </c>
      <c r="K26" s="325">
        <v>0</v>
      </c>
      <c r="L26" s="325">
        <v>1</v>
      </c>
      <c r="M26" s="325">
        <v>0</v>
      </c>
      <c r="N26" s="325">
        <v>0</v>
      </c>
      <c r="O26" s="325">
        <v>0</v>
      </c>
      <c r="P26" s="325">
        <v>0</v>
      </c>
      <c r="Q26" s="325">
        <v>0</v>
      </c>
      <c r="R26" s="321">
        <f t="shared" si="0"/>
        <v>2</v>
      </c>
    </row>
    <row r="27" spans="1:18" ht="26.25" customHeight="1" thickBot="1">
      <c r="A27" s="324" t="s">
        <v>233</v>
      </c>
      <c r="B27" s="325">
        <v>0</v>
      </c>
      <c r="C27" s="326">
        <v>0</v>
      </c>
      <c r="D27" s="325">
        <v>0</v>
      </c>
      <c r="E27" s="326">
        <v>0</v>
      </c>
      <c r="F27" s="325">
        <v>0</v>
      </c>
      <c r="G27" s="326">
        <v>0</v>
      </c>
      <c r="H27" s="325">
        <v>0</v>
      </c>
      <c r="I27" s="325">
        <v>0</v>
      </c>
      <c r="J27" s="325">
        <v>0</v>
      </c>
      <c r="K27" s="325">
        <v>0</v>
      </c>
      <c r="L27" s="325">
        <v>0</v>
      </c>
      <c r="M27" s="325">
        <v>0</v>
      </c>
      <c r="N27" s="325">
        <v>0</v>
      </c>
      <c r="O27" s="325">
        <v>0</v>
      </c>
      <c r="P27" s="325">
        <v>0</v>
      </c>
      <c r="Q27" s="325">
        <v>0</v>
      </c>
      <c r="R27" s="321">
        <f t="shared" si="0"/>
        <v>0</v>
      </c>
    </row>
    <row r="28" spans="1:18" ht="26.25" customHeight="1" thickBot="1">
      <c r="A28" s="324" t="s">
        <v>186</v>
      </c>
      <c r="B28" s="325">
        <v>0</v>
      </c>
      <c r="C28" s="326">
        <v>0</v>
      </c>
      <c r="D28" s="325">
        <v>0</v>
      </c>
      <c r="E28" s="326">
        <v>0</v>
      </c>
      <c r="F28" s="325">
        <v>0</v>
      </c>
      <c r="G28" s="326">
        <v>0</v>
      </c>
      <c r="H28" s="325">
        <v>0</v>
      </c>
      <c r="I28" s="325">
        <v>0</v>
      </c>
      <c r="J28" s="325">
        <v>0</v>
      </c>
      <c r="K28" s="325">
        <v>0</v>
      </c>
      <c r="L28" s="325">
        <v>0</v>
      </c>
      <c r="M28" s="325">
        <v>0</v>
      </c>
      <c r="N28" s="325">
        <v>2</v>
      </c>
      <c r="O28" s="325">
        <v>0</v>
      </c>
      <c r="P28" s="325">
        <v>0</v>
      </c>
      <c r="Q28" s="325">
        <v>0</v>
      </c>
      <c r="R28" s="321">
        <f t="shared" si="0"/>
        <v>2</v>
      </c>
    </row>
    <row r="29" spans="1:18" ht="26.25" customHeight="1" thickBot="1">
      <c r="A29" s="324" t="s">
        <v>187</v>
      </c>
      <c r="B29" s="325">
        <v>0</v>
      </c>
      <c r="C29" s="326">
        <v>0</v>
      </c>
      <c r="D29" s="325">
        <v>0</v>
      </c>
      <c r="E29" s="326">
        <v>1</v>
      </c>
      <c r="F29" s="325">
        <v>0</v>
      </c>
      <c r="G29" s="326">
        <v>0</v>
      </c>
      <c r="H29" s="325">
        <v>0</v>
      </c>
      <c r="I29" s="325">
        <v>0</v>
      </c>
      <c r="J29" s="325">
        <v>1</v>
      </c>
      <c r="K29" s="325">
        <v>0</v>
      </c>
      <c r="L29" s="325">
        <v>0</v>
      </c>
      <c r="M29" s="325">
        <v>0</v>
      </c>
      <c r="N29" s="325">
        <v>0</v>
      </c>
      <c r="O29" s="325">
        <v>0</v>
      </c>
      <c r="P29" s="325">
        <v>0</v>
      </c>
      <c r="Q29" s="325">
        <v>0</v>
      </c>
      <c r="R29" s="321">
        <f t="shared" si="0"/>
        <v>2</v>
      </c>
    </row>
    <row r="30" spans="1:18" ht="26.25" customHeight="1" thickBot="1">
      <c r="A30" s="324" t="s">
        <v>188</v>
      </c>
      <c r="B30" s="325">
        <v>0</v>
      </c>
      <c r="C30" s="326">
        <v>0</v>
      </c>
      <c r="D30" s="325">
        <v>2</v>
      </c>
      <c r="E30" s="326">
        <v>1</v>
      </c>
      <c r="F30" s="325">
        <v>0</v>
      </c>
      <c r="G30" s="326">
        <v>0</v>
      </c>
      <c r="H30" s="325">
        <v>0</v>
      </c>
      <c r="I30" s="325">
        <v>9</v>
      </c>
      <c r="J30" s="325">
        <v>0</v>
      </c>
      <c r="K30" s="325">
        <v>0</v>
      </c>
      <c r="L30" s="325">
        <v>0</v>
      </c>
      <c r="M30" s="325">
        <v>0</v>
      </c>
      <c r="N30" s="325">
        <v>0</v>
      </c>
      <c r="O30" s="325">
        <v>1</v>
      </c>
      <c r="P30" s="325">
        <v>0</v>
      </c>
      <c r="Q30" s="325">
        <v>0</v>
      </c>
      <c r="R30" s="321">
        <f t="shared" si="0"/>
        <v>13</v>
      </c>
    </row>
    <row r="31" spans="1:18" ht="26.25" customHeight="1" thickBot="1">
      <c r="A31" s="324" t="s">
        <v>210</v>
      </c>
      <c r="B31" s="325">
        <v>0</v>
      </c>
      <c r="C31" s="326">
        <v>0</v>
      </c>
      <c r="D31" s="325">
        <v>0</v>
      </c>
      <c r="E31" s="326">
        <v>0</v>
      </c>
      <c r="F31" s="325">
        <v>0</v>
      </c>
      <c r="G31" s="326">
        <v>0</v>
      </c>
      <c r="H31" s="325">
        <v>0</v>
      </c>
      <c r="I31" s="325">
        <v>1</v>
      </c>
      <c r="J31" s="325">
        <v>0</v>
      </c>
      <c r="K31" s="325">
        <v>0</v>
      </c>
      <c r="L31" s="325">
        <v>0</v>
      </c>
      <c r="M31" s="325">
        <v>0</v>
      </c>
      <c r="N31" s="325">
        <v>0</v>
      </c>
      <c r="O31" s="325">
        <v>0</v>
      </c>
      <c r="P31" s="325">
        <v>0</v>
      </c>
      <c r="Q31" s="325">
        <v>0</v>
      </c>
      <c r="R31" s="321">
        <f t="shared" si="0"/>
        <v>1</v>
      </c>
    </row>
    <row r="32" spans="1:18" ht="26.25" customHeight="1" thickBot="1">
      <c r="A32" s="324" t="s">
        <v>234</v>
      </c>
      <c r="B32" s="325">
        <v>0</v>
      </c>
      <c r="C32" s="326">
        <v>0</v>
      </c>
      <c r="D32" s="325">
        <v>0</v>
      </c>
      <c r="E32" s="326">
        <v>0</v>
      </c>
      <c r="F32" s="325">
        <v>0</v>
      </c>
      <c r="G32" s="326">
        <v>0</v>
      </c>
      <c r="H32" s="325">
        <v>0</v>
      </c>
      <c r="I32" s="325">
        <v>1</v>
      </c>
      <c r="J32" s="325">
        <v>0</v>
      </c>
      <c r="K32" s="325">
        <v>0</v>
      </c>
      <c r="L32" s="325">
        <v>0</v>
      </c>
      <c r="M32" s="325">
        <v>0</v>
      </c>
      <c r="N32" s="325">
        <v>0</v>
      </c>
      <c r="O32" s="325">
        <v>0</v>
      </c>
      <c r="P32" s="325">
        <v>1</v>
      </c>
      <c r="Q32" s="325">
        <v>0</v>
      </c>
      <c r="R32" s="321">
        <f t="shared" si="0"/>
        <v>2</v>
      </c>
    </row>
    <row r="33" spans="1:18" ht="26.25" customHeight="1" thickBot="1">
      <c r="A33" s="324" t="s">
        <v>189</v>
      </c>
      <c r="B33" s="325">
        <v>0</v>
      </c>
      <c r="C33" s="326">
        <v>1</v>
      </c>
      <c r="D33" s="325">
        <v>0</v>
      </c>
      <c r="E33" s="326">
        <v>5</v>
      </c>
      <c r="F33" s="325">
        <v>0</v>
      </c>
      <c r="G33" s="326">
        <v>0</v>
      </c>
      <c r="H33" s="325">
        <v>0</v>
      </c>
      <c r="I33" s="325">
        <v>2</v>
      </c>
      <c r="J33" s="325">
        <v>0</v>
      </c>
      <c r="K33" s="325">
        <v>0</v>
      </c>
      <c r="L33" s="325">
        <v>0</v>
      </c>
      <c r="M33" s="325">
        <v>0</v>
      </c>
      <c r="N33" s="325">
        <v>0</v>
      </c>
      <c r="O33" s="325">
        <v>0</v>
      </c>
      <c r="P33" s="325">
        <v>0</v>
      </c>
      <c r="Q33" s="325">
        <v>0</v>
      </c>
      <c r="R33" s="321">
        <f t="shared" si="0"/>
        <v>8</v>
      </c>
    </row>
    <row r="34" spans="1:18" ht="26.25" customHeight="1" thickBot="1">
      <c r="A34" s="324" t="s">
        <v>190</v>
      </c>
      <c r="B34" s="325">
        <v>0</v>
      </c>
      <c r="C34" s="326">
        <v>0</v>
      </c>
      <c r="D34" s="325">
        <v>0</v>
      </c>
      <c r="E34" s="326">
        <v>0</v>
      </c>
      <c r="F34" s="325">
        <v>0</v>
      </c>
      <c r="G34" s="326">
        <v>0</v>
      </c>
      <c r="H34" s="325">
        <v>0</v>
      </c>
      <c r="I34" s="325">
        <v>0</v>
      </c>
      <c r="J34" s="325">
        <v>0</v>
      </c>
      <c r="K34" s="325">
        <v>0</v>
      </c>
      <c r="L34" s="325">
        <v>1</v>
      </c>
      <c r="M34" s="325">
        <v>0</v>
      </c>
      <c r="N34" s="325">
        <v>0</v>
      </c>
      <c r="O34" s="325">
        <v>0</v>
      </c>
      <c r="P34" s="325">
        <v>0</v>
      </c>
      <c r="Q34" s="325">
        <v>0</v>
      </c>
      <c r="R34" s="321">
        <f t="shared" si="0"/>
        <v>1</v>
      </c>
    </row>
    <row r="35" spans="1:18" ht="26.25" customHeight="1" thickBot="1">
      <c r="A35" s="324" t="s">
        <v>191</v>
      </c>
      <c r="B35" s="325">
        <v>0</v>
      </c>
      <c r="C35" s="326">
        <v>0</v>
      </c>
      <c r="D35" s="325">
        <v>0</v>
      </c>
      <c r="E35" s="326">
        <v>0</v>
      </c>
      <c r="F35" s="325">
        <v>0</v>
      </c>
      <c r="G35" s="326">
        <v>0</v>
      </c>
      <c r="H35" s="325">
        <v>0</v>
      </c>
      <c r="I35" s="325">
        <v>1</v>
      </c>
      <c r="J35" s="325">
        <v>0</v>
      </c>
      <c r="K35" s="325">
        <v>0</v>
      </c>
      <c r="L35" s="325">
        <v>0</v>
      </c>
      <c r="M35" s="325">
        <v>0</v>
      </c>
      <c r="N35" s="325">
        <v>0</v>
      </c>
      <c r="O35" s="325">
        <v>0</v>
      </c>
      <c r="P35" s="325">
        <v>0</v>
      </c>
      <c r="Q35" s="325">
        <v>9</v>
      </c>
      <c r="R35" s="321">
        <f t="shared" si="0"/>
        <v>10</v>
      </c>
    </row>
    <row r="36" spans="1:18" ht="26.25" customHeight="1" thickBot="1">
      <c r="A36" s="324" t="s">
        <v>192</v>
      </c>
      <c r="B36" s="325">
        <v>3</v>
      </c>
      <c r="C36" s="326">
        <v>3</v>
      </c>
      <c r="D36" s="325">
        <v>2</v>
      </c>
      <c r="E36" s="326">
        <v>2</v>
      </c>
      <c r="F36" s="325">
        <v>0</v>
      </c>
      <c r="G36" s="326">
        <v>0</v>
      </c>
      <c r="H36" s="325">
        <v>34</v>
      </c>
      <c r="I36" s="325">
        <v>3</v>
      </c>
      <c r="J36" s="325">
        <v>0</v>
      </c>
      <c r="K36" s="325">
        <v>0</v>
      </c>
      <c r="L36" s="325">
        <v>0</v>
      </c>
      <c r="M36" s="325">
        <v>9</v>
      </c>
      <c r="N36" s="325">
        <v>0</v>
      </c>
      <c r="O36" s="325">
        <v>18</v>
      </c>
      <c r="P36" s="325">
        <v>21</v>
      </c>
      <c r="Q36" s="325">
        <v>0</v>
      </c>
      <c r="R36" s="321">
        <f t="shared" si="0"/>
        <v>95</v>
      </c>
    </row>
    <row r="37" spans="1:18" ht="26.25" customHeight="1" thickBot="1">
      <c r="A37" s="324" t="s">
        <v>214</v>
      </c>
      <c r="B37" s="325">
        <v>0</v>
      </c>
      <c r="C37" s="326">
        <v>0</v>
      </c>
      <c r="D37" s="325">
        <v>0</v>
      </c>
      <c r="E37" s="326">
        <v>0</v>
      </c>
      <c r="F37" s="325">
        <v>0</v>
      </c>
      <c r="G37" s="326">
        <v>0</v>
      </c>
      <c r="H37" s="325">
        <v>0</v>
      </c>
      <c r="I37" s="325">
        <v>1</v>
      </c>
      <c r="J37" s="325">
        <v>0</v>
      </c>
      <c r="K37" s="325">
        <v>0</v>
      </c>
      <c r="L37" s="325">
        <v>0</v>
      </c>
      <c r="M37" s="325">
        <v>0</v>
      </c>
      <c r="N37" s="325">
        <v>0</v>
      </c>
      <c r="O37" s="325">
        <v>0</v>
      </c>
      <c r="P37" s="325">
        <v>0</v>
      </c>
      <c r="Q37" s="325">
        <v>0</v>
      </c>
      <c r="R37" s="321">
        <f t="shared" si="0"/>
        <v>1</v>
      </c>
    </row>
    <row r="38" spans="1:18" ht="26.25" customHeight="1" thickBot="1">
      <c r="A38" s="324" t="s">
        <v>215</v>
      </c>
      <c r="B38" s="325">
        <v>0</v>
      </c>
      <c r="C38" s="326">
        <v>0</v>
      </c>
      <c r="D38" s="325">
        <v>1</v>
      </c>
      <c r="E38" s="326">
        <v>0</v>
      </c>
      <c r="F38" s="325">
        <v>0</v>
      </c>
      <c r="G38" s="326">
        <v>0</v>
      </c>
      <c r="H38" s="325">
        <v>0</v>
      </c>
      <c r="I38" s="325">
        <v>0</v>
      </c>
      <c r="J38" s="325">
        <v>0</v>
      </c>
      <c r="K38" s="325">
        <v>0</v>
      </c>
      <c r="L38" s="325">
        <v>0</v>
      </c>
      <c r="M38" s="325">
        <v>0</v>
      </c>
      <c r="N38" s="325">
        <v>1</v>
      </c>
      <c r="O38" s="325">
        <v>0</v>
      </c>
      <c r="P38" s="325">
        <v>0</v>
      </c>
      <c r="Q38" s="325">
        <v>0</v>
      </c>
      <c r="R38" s="321">
        <f t="shared" si="0"/>
        <v>2</v>
      </c>
    </row>
    <row r="39" spans="1:18" ht="26.25" customHeight="1" thickBot="1">
      <c r="A39" s="324" t="s">
        <v>193</v>
      </c>
      <c r="B39" s="325">
        <v>0</v>
      </c>
      <c r="C39" s="326">
        <v>0</v>
      </c>
      <c r="D39" s="325">
        <v>0</v>
      </c>
      <c r="E39" s="326">
        <v>0</v>
      </c>
      <c r="F39" s="325">
        <v>0</v>
      </c>
      <c r="G39" s="326">
        <v>0</v>
      </c>
      <c r="H39" s="325">
        <v>0</v>
      </c>
      <c r="I39" s="325">
        <v>0</v>
      </c>
      <c r="J39" s="325">
        <v>0</v>
      </c>
      <c r="K39" s="325">
        <v>0</v>
      </c>
      <c r="L39" s="325">
        <v>0</v>
      </c>
      <c r="M39" s="325">
        <v>0</v>
      </c>
      <c r="N39" s="325">
        <v>2</v>
      </c>
      <c r="O39" s="325">
        <v>0</v>
      </c>
      <c r="P39" s="325">
        <v>0</v>
      </c>
      <c r="Q39" s="325">
        <v>0</v>
      </c>
      <c r="R39" s="321">
        <f t="shared" si="0"/>
        <v>2</v>
      </c>
    </row>
    <row r="40" spans="1:18" ht="26.25" customHeight="1" thickBot="1">
      <c r="A40" s="324" t="s">
        <v>216</v>
      </c>
      <c r="B40" s="325">
        <v>0</v>
      </c>
      <c r="C40" s="326">
        <v>0</v>
      </c>
      <c r="D40" s="325">
        <v>0</v>
      </c>
      <c r="E40" s="326">
        <v>0</v>
      </c>
      <c r="F40" s="325">
        <v>0</v>
      </c>
      <c r="G40" s="326">
        <v>0</v>
      </c>
      <c r="H40" s="325">
        <v>0</v>
      </c>
      <c r="I40" s="325">
        <v>1</v>
      </c>
      <c r="J40" s="325">
        <v>0</v>
      </c>
      <c r="K40" s="325">
        <v>0</v>
      </c>
      <c r="L40" s="325">
        <v>0</v>
      </c>
      <c r="M40" s="325">
        <v>0</v>
      </c>
      <c r="N40" s="325">
        <v>0</v>
      </c>
      <c r="O40" s="325">
        <v>0</v>
      </c>
      <c r="P40" s="325">
        <v>0</v>
      </c>
      <c r="Q40" s="325">
        <v>1</v>
      </c>
      <c r="R40" s="321">
        <f t="shared" si="0"/>
        <v>2</v>
      </c>
    </row>
    <row r="41" spans="1:18" ht="26.25" customHeight="1" thickBot="1">
      <c r="A41" s="324" t="s">
        <v>194</v>
      </c>
      <c r="B41" s="325">
        <v>0</v>
      </c>
      <c r="C41" s="326">
        <v>0</v>
      </c>
      <c r="D41" s="325">
        <v>0</v>
      </c>
      <c r="E41" s="326">
        <v>0</v>
      </c>
      <c r="F41" s="325">
        <v>0</v>
      </c>
      <c r="G41" s="326">
        <v>0</v>
      </c>
      <c r="H41" s="325">
        <v>0</v>
      </c>
      <c r="I41" s="325">
        <v>1</v>
      </c>
      <c r="J41" s="325">
        <v>0</v>
      </c>
      <c r="K41" s="325">
        <v>0</v>
      </c>
      <c r="L41" s="325">
        <v>0</v>
      </c>
      <c r="M41" s="325">
        <v>0</v>
      </c>
      <c r="N41" s="325">
        <v>0</v>
      </c>
      <c r="O41" s="325">
        <v>0</v>
      </c>
      <c r="P41" s="325">
        <v>0</v>
      </c>
      <c r="Q41" s="325">
        <v>0</v>
      </c>
      <c r="R41" s="321">
        <f t="shared" si="0"/>
        <v>1</v>
      </c>
    </row>
    <row r="42" spans="1:18" ht="26.25" customHeight="1" thickBot="1">
      <c r="A42" s="324" t="s">
        <v>195</v>
      </c>
      <c r="B42" s="325">
        <v>0</v>
      </c>
      <c r="C42" s="326">
        <v>0</v>
      </c>
      <c r="D42" s="325">
        <v>0</v>
      </c>
      <c r="E42" s="326">
        <v>0</v>
      </c>
      <c r="F42" s="325">
        <v>0</v>
      </c>
      <c r="G42" s="326">
        <v>0</v>
      </c>
      <c r="H42" s="325">
        <v>0</v>
      </c>
      <c r="I42" s="325">
        <v>5</v>
      </c>
      <c r="J42" s="325">
        <v>0</v>
      </c>
      <c r="K42" s="325">
        <v>1</v>
      </c>
      <c r="L42" s="325">
        <v>0</v>
      </c>
      <c r="M42" s="325">
        <v>0</v>
      </c>
      <c r="N42" s="325">
        <v>5</v>
      </c>
      <c r="O42" s="325">
        <v>0</v>
      </c>
      <c r="P42" s="325">
        <v>0</v>
      </c>
      <c r="Q42" s="325">
        <v>2</v>
      </c>
      <c r="R42" s="321">
        <f t="shared" si="0"/>
        <v>13</v>
      </c>
    </row>
    <row r="43" spans="1:18" ht="26.25" customHeight="1" thickBot="1">
      <c r="A43" s="324" t="s">
        <v>217</v>
      </c>
      <c r="B43" s="325">
        <v>0</v>
      </c>
      <c r="C43" s="326">
        <v>0</v>
      </c>
      <c r="D43" s="325">
        <v>4</v>
      </c>
      <c r="E43" s="326">
        <v>0</v>
      </c>
      <c r="F43" s="325">
        <v>0</v>
      </c>
      <c r="G43" s="326">
        <v>0</v>
      </c>
      <c r="H43" s="325">
        <v>0</v>
      </c>
      <c r="I43" s="325">
        <v>0</v>
      </c>
      <c r="J43" s="325">
        <v>0</v>
      </c>
      <c r="K43" s="325">
        <v>0</v>
      </c>
      <c r="L43" s="325">
        <v>0</v>
      </c>
      <c r="M43" s="325">
        <v>0</v>
      </c>
      <c r="N43" s="325">
        <v>0</v>
      </c>
      <c r="O43" s="325">
        <v>0</v>
      </c>
      <c r="P43" s="325">
        <v>0</v>
      </c>
      <c r="Q43" s="325">
        <v>0</v>
      </c>
      <c r="R43" s="321">
        <f t="shared" si="0"/>
        <v>4</v>
      </c>
    </row>
    <row r="44" spans="1:18" ht="26.25" customHeight="1" thickBot="1">
      <c r="A44" s="324" t="s">
        <v>235</v>
      </c>
      <c r="B44" s="325">
        <v>1</v>
      </c>
      <c r="C44" s="326">
        <v>6</v>
      </c>
      <c r="D44" s="325">
        <v>11</v>
      </c>
      <c r="E44" s="326">
        <v>4</v>
      </c>
      <c r="F44" s="325">
        <v>0</v>
      </c>
      <c r="G44" s="326">
        <v>5</v>
      </c>
      <c r="H44" s="325">
        <v>13</v>
      </c>
      <c r="I44" s="325">
        <v>1</v>
      </c>
      <c r="J44" s="325">
        <v>6</v>
      </c>
      <c r="K44" s="325">
        <v>12</v>
      </c>
      <c r="L44" s="325">
        <v>0</v>
      </c>
      <c r="M44" s="325">
        <v>10</v>
      </c>
      <c r="N44" s="325">
        <v>0</v>
      </c>
      <c r="O44" s="325">
        <v>10</v>
      </c>
      <c r="P44" s="325">
        <v>1</v>
      </c>
      <c r="Q44" s="325">
        <v>20</v>
      </c>
      <c r="R44" s="321">
        <f t="shared" si="0"/>
        <v>100</v>
      </c>
    </row>
    <row r="45" spans="1:18" ht="26.25" customHeight="1" thickBot="1">
      <c r="A45" s="324" t="s">
        <v>236</v>
      </c>
      <c r="B45" s="325">
        <v>0</v>
      </c>
      <c r="C45" s="326">
        <v>0</v>
      </c>
      <c r="D45" s="325">
        <v>1</v>
      </c>
      <c r="E45" s="326">
        <v>1</v>
      </c>
      <c r="F45" s="325">
        <v>0</v>
      </c>
      <c r="G45" s="326">
        <v>0</v>
      </c>
      <c r="H45" s="325">
        <v>1</v>
      </c>
      <c r="I45" s="325">
        <v>0</v>
      </c>
      <c r="J45" s="325">
        <v>1</v>
      </c>
      <c r="K45" s="325">
        <v>0</v>
      </c>
      <c r="L45" s="325">
        <v>0</v>
      </c>
      <c r="M45" s="325">
        <v>0</v>
      </c>
      <c r="N45" s="325">
        <v>0</v>
      </c>
      <c r="O45" s="325">
        <v>0</v>
      </c>
      <c r="P45" s="325">
        <v>0</v>
      </c>
      <c r="Q45" s="325">
        <v>0</v>
      </c>
      <c r="R45" s="321">
        <f t="shared" si="0"/>
        <v>4</v>
      </c>
    </row>
    <row r="46" spans="1:18" ht="26.25" customHeight="1" thickBot="1">
      <c r="A46" s="324" t="s">
        <v>9</v>
      </c>
      <c r="B46" s="325">
        <f t="shared" ref="B46:P46" si="1">SUM(B8:B45)</f>
        <v>8</v>
      </c>
      <c r="C46" s="325">
        <f t="shared" si="1"/>
        <v>13</v>
      </c>
      <c r="D46" s="325">
        <f t="shared" si="1"/>
        <v>41</v>
      </c>
      <c r="E46" s="325">
        <f t="shared" si="1"/>
        <v>15</v>
      </c>
      <c r="F46" s="325">
        <f t="shared" si="1"/>
        <v>0</v>
      </c>
      <c r="G46" s="325">
        <f t="shared" si="1"/>
        <v>7</v>
      </c>
      <c r="H46" s="325">
        <f t="shared" si="1"/>
        <v>51</v>
      </c>
      <c r="I46" s="325">
        <f t="shared" si="1"/>
        <v>37</v>
      </c>
      <c r="J46" s="325">
        <f t="shared" si="1"/>
        <v>15</v>
      </c>
      <c r="K46" s="325">
        <f t="shared" si="1"/>
        <v>18</v>
      </c>
      <c r="L46" s="325">
        <f t="shared" si="1"/>
        <v>4</v>
      </c>
      <c r="M46" s="325">
        <f t="shared" si="1"/>
        <v>46</v>
      </c>
      <c r="N46" s="325">
        <f t="shared" si="1"/>
        <v>10</v>
      </c>
      <c r="O46" s="325">
        <f t="shared" si="1"/>
        <v>32</v>
      </c>
      <c r="P46" s="325">
        <f t="shared" si="1"/>
        <v>24</v>
      </c>
      <c r="Q46" s="325">
        <f>SUM(Q8:Q45)</f>
        <v>34</v>
      </c>
      <c r="R46" s="325">
        <f>SUM(R8:R45)</f>
        <v>355</v>
      </c>
    </row>
    <row r="47" spans="1:18" ht="17.25" customHeight="1" thickBot="1">
      <c r="A47" s="366"/>
      <c r="B47" s="366"/>
      <c r="C47" s="366"/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</row>
    <row r="48" spans="1:18" ht="16.5" thickBot="1">
      <c r="A48" s="327" t="s">
        <v>196</v>
      </c>
      <c r="B48" s="328">
        <v>6</v>
      </c>
      <c r="C48" s="328">
        <v>23</v>
      </c>
      <c r="D48" s="328">
        <v>26</v>
      </c>
      <c r="E48" s="328">
        <v>35</v>
      </c>
      <c r="F48" s="328">
        <v>19</v>
      </c>
      <c r="G48" s="328">
        <v>15</v>
      </c>
      <c r="H48" s="328">
        <v>33</v>
      </c>
      <c r="I48" s="328">
        <v>56</v>
      </c>
      <c r="J48" s="328">
        <v>6</v>
      </c>
      <c r="K48" s="328">
        <v>17</v>
      </c>
      <c r="L48" s="328">
        <v>10</v>
      </c>
      <c r="M48" s="328">
        <v>36</v>
      </c>
      <c r="N48" s="328">
        <v>13</v>
      </c>
      <c r="O48" s="328">
        <v>20</v>
      </c>
      <c r="P48" s="328">
        <v>14</v>
      </c>
      <c r="Q48" s="328">
        <v>32</v>
      </c>
      <c r="R48" s="328">
        <f>SUM(B48:Q48)</f>
        <v>361</v>
      </c>
    </row>
    <row r="49" spans="1:18" s="291" customFormat="1" ht="16.5" customHeight="1" thickBot="1">
      <c r="A49" s="329" t="s">
        <v>197</v>
      </c>
      <c r="B49" s="330">
        <f>B46/B48</f>
        <v>1.3333333333333333</v>
      </c>
      <c r="C49" s="330">
        <f t="shared" ref="C49:Q49" si="2">C46/C48</f>
        <v>0.56521739130434778</v>
      </c>
      <c r="D49" s="330">
        <f t="shared" si="2"/>
        <v>1.5769230769230769</v>
      </c>
      <c r="E49" s="330">
        <f t="shared" si="2"/>
        <v>0.42857142857142855</v>
      </c>
      <c r="F49" s="330">
        <f t="shared" si="2"/>
        <v>0</v>
      </c>
      <c r="G49" s="330">
        <f t="shared" si="2"/>
        <v>0.46666666666666667</v>
      </c>
      <c r="H49" s="330">
        <f t="shared" si="2"/>
        <v>1.5454545454545454</v>
      </c>
      <c r="I49" s="330">
        <f t="shared" si="2"/>
        <v>0.6607142857142857</v>
      </c>
      <c r="J49" s="330">
        <f t="shared" si="2"/>
        <v>2.5</v>
      </c>
      <c r="K49" s="330">
        <f t="shared" si="2"/>
        <v>1.0588235294117647</v>
      </c>
      <c r="L49" s="330">
        <f t="shared" si="2"/>
        <v>0.4</v>
      </c>
      <c r="M49" s="330">
        <f t="shared" si="2"/>
        <v>1.2777777777777777</v>
      </c>
      <c r="N49" s="330">
        <f t="shared" si="2"/>
        <v>0.76923076923076927</v>
      </c>
      <c r="O49" s="330">
        <f t="shared" si="2"/>
        <v>1.6</v>
      </c>
      <c r="P49" s="330">
        <f t="shared" si="2"/>
        <v>1.7142857142857142</v>
      </c>
      <c r="Q49" s="330">
        <f t="shared" si="2"/>
        <v>1.0625</v>
      </c>
      <c r="R49" s="330">
        <f>R46/R48</f>
        <v>0.9833795013850416</v>
      </c>
    </row>
    <row r="52" spans="1:18">
      <c r="B52" s="331"/>
    </row>
    <row r="53" spans="1:18">
      <c r="B53" s="332"/>
    </row>
    <row r="54" spans="1:18">
      <c r="B54" s="332"/>
    </row>
    <row r="55" spans="1:18">
      <c r="B55" s="332"/>
    </row>
    <row r="56" spans="1:18">
      <c r="B56" s="333"/>
    </row>
    <row r="57" spans="1:18">
      <c r="B57" s="332"/>
    </row>
    <row r="58" spans="1:18">
      <c r="B58" s="332"/>
    </row>
    <row r="59" spans="1:18">
      <c r="B59" s="332"/>
    </row>
    <row r="60" spans="1:18">
      <c r="B60" s="332"/>
    </row>
    <row r="61" spans="1:18">
      <c r="B61" s="332"/>
    </row>
    <row r="62" spans="1:18">
      <c r="B62" s="332"/>
    </row>
    <row r="63" spans="1:18">
      <c r="B63" s="332"/>
    </row>
    <row r="64" spans="1:18">
      <c r="B64" s="332"/>
    </row>
    <row r="65" spans="2:2">
      <c r="B65" s="332"/>
    </row>
    <row r="66" spans="2:2">
      <c r="B66" s="332"/>
    </row>
    <row r="67" spans="2:2">
      <c r="B67" s="332"/>
    </row>
    <row r="68" spans="2:2">
      <c r="B68" s="332"/>
    </row>
    <row r="69" spans="2:2">
      <c r="B69" s="332"/>
    </row>
  </sheetData>
  <mergeCells count="4">
    <mergeCell ref="A47:R47"/>
    <mergeCell ref="A6:F6"/>
    <mergeCell ref="G6:L6"/>
    <mergeCell ref="M6:R6"/>
  </mergeCells>
  <conditionalFormatting sqref="B49:R49">
    <cfRule type="cellIs" dxfId="5" priority="1" operator="equal">
      <formula>1</formula>
    </cfRule>
    <cfRule type="cellIs" dxfId="4" priority="2" operator="lessThan">
      <formula>1</formula>
    </cfRule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Produção por Procedimento</vt:lpstr>
      <vt:lpstr>Carater de Atendimento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Deliberação!Excel_BuiltIn_Print_Area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Carmem Regina Delziovo</dc:creator>
  <dc:description/>
  <cp:lastModifiedBy>Norivaldo de Freitas Sobrinho</cp:lastModifiedBy>
  <cp:revision>126</cp:revision>
  <cp:lastPrinted>2023-06-20T11:55:54Z</cp:lastPrinted>
  <dcterms:created xsi:type="dcterms:W3CDTF">2022-06-21T15:30:27Z</dcterms:created>
  <dcterms:modified xsi:type="dcterms:W3CDTF">2024-10-17T21:37:28Z</dcterms:modified>
  <dc:language>pt-BR</dc:language>
</cp:coreProperties>
</file>