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Câmara Técnica 19 06\"/>
    </mc:Choice>
  </mc:AlternateContent>
  <xr:revisionPtr revIDLastSave="0" documentId="8_{58419C0E-6BE0-4CAB-AF12-DB7ED293BB2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rodução por Procedimento" sheetId="11" r:id="rId9"/>
    <sheet name="Carater de Atendimento" sheetId="12" r:id="rId10"/>
    <sheet name="Deliberação_PPI" sheetId="9" state="hidden" r:id="rId11"/>
    <sheet name="PHC" sheetId="10" state="hidden" r:id="rId12"/>
  </sheets>
  <definedNames>
    <definedName name="_xlnm.Print_Area" localSheetId="2">Cirurgias_de_Neuro!$A$1:$M$42</definedName>
    <definedName name="_xlnm.Print_Area" localSheetId="7">Deliberação!$B$1:$I$38</definedName>
    <definedName name="_xlnm.Print_Area" localSheetId="10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0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8" i="12"/>
  <c r="E24" i="12"/>
  <c r="F24" i="12" s="1"/>
  <c r="H46" i="11"/>
  <c r="P46" i="11"/>
  <c r="R45" i="11"/>
  <c r="Q43" i="11"/>
  <c r="Q46" i="11" s="1"/>
  <c r="P43" i="11"/>
  <c r="O43" i="11"/>
  <c r="O46" i="11" s="1"/>
  <c r="N43" i="11"/>
  <c r="N46" i="11" s="1"/>
  <c r="M43" i="11"/>
  <c r="M46" i="11" s="1"/>
  <c r="L43" i="11"/>
  <c r="L46" i="11" s="1"/>
  <c r="K43" i="11"/>
  <c r="K46" i="11" s="1"/>
  <c r="J43" i="11"/>
  <c r="J46" i="11" s="1"/>
  <c r="I43" i="11"/>
  <c r="I46" i="11" s="1"/>
  <c r="H43" i="11"/>
  <c r="G43" i="11"/>
  <c r="G46" i="11" s="1"/>
  <c r="F43" i="11"/>
  <c r="F46" i="11" s="1"/>
  <c r="E43" i="11"/>
  <c r="E46" i="11" s="1"/>
  <c r="D43" i="11"/>
  <c r="D46" i="11" s="1"/>
  <c r="C43" i="11"/>
  <c r="C46" i="11" s="1"/>
  <c r="B43" i="11"/>
  <c r="B46" i="11" s="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M109" i="2"/>
  <c r="G94" i="2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I14" i="5"/>
  <c r="D11" i="5"/>
  <c r="F18" i="4"/>
  <c r="E18" i="4"/>
  <c r="D18" i="4"/>
  <c r="M17" i="4"/>
  <c r="I17" i="4"/>
  <c r="M16" i="4"/>
  <c r="I16" i="4"/>
  <c r="H16" i="4"/>
  <c r="M15" i="4"/>
  <c r="I15" i="4"/>
  <c r="M14" i="4"/>
  <c r="I14" i="4"/>
  <c r="H14" i="4"/>
  <c r="K14" i="4" s="1"/>
  <c r="M13" i="4"/>
  <c r="I13" i="4"/>
  <c r="M12" i="4"/>
  <c r="I12" i="4"/>
  <c r="M11" i="4"/>
  <c r="M18" i="4" s="1"/>
  <c r="I11" i="4"/>
  <c r="L27" i="3"/>
  <c r="E27" i="3"/>
  <c r="D27" i="3"/>
  <c r="I25" i="3"/>
  <c r="F24" i="3"/>
  <c r="I23" i="3"/>
  <c r="F21" i="3"/>
  <c r="I20" i="3"/>
  <c r="F16" i="3"/>
  <c r="F15" i="3"/>
  <c r="F14" i="3"/>
  <c r="O13" i="3"/>
  <c r="F13" i="3"/>
  <c r="F12" i="3"/>
  <c r="F11" i="3"/>
  <c r="F27" i="3" s="1"/>
  <c r="L109" i="2"/>
  <c r="G108" i="2"/>
  <c r="I28" i="5" s="1"/>
  <c r="F108" i="2"/>
  <c r="D108" i="2"/>
  <c r="J22" i="3" s="1"/>
  <c r="C108" i="2"/>
  <c r="G107" i="2"/>
  <c r="O18" i="3" s="1"/>
  <c r="I12" i="5" s="1"/>
  <c r="F107" i="2"/>
  <c r="D107" i="2"/>
  <c r="J18" i="3" s="1"/>
  <c r="C107" i="2"/>
  <c r="G106" i="2"/>
  <c r="F106" i="2"/>
  <c r="D106" i="2"/>
  <c r="J20" i="3" s="1"/>
  <c r="C106" i="2"/>
  <c r="G105" i="2"/>
  <c r="O11" i="3" s="1"/>
  <c r="F105" i="2"/>
  <c r="D105" i="2"/>
  <c r="J11" i="3" s="1"/>
  <c r="C105" i="2"/>
  <c r="G104" i="2"/>
  <c r="O21" i="3" s="1"/>
  <c r="F104" i="2"/>
  <c r="D104" i="2"/>
  <c r="J21" i="3" s="1"/>
  <c r="C104" i="2"/>
  <c r="G103" i="2"/>
  <c r="O26" i="3" s="1"/>
  <c r="F103" i="2"/>
  <c r="D103" i="2"/>
  <c r="J26" i="3" s="1"/>
  <c r="C103" i="2"/>
  <c r="G102" i="2"/>
  <c r="O14" i="3" s="1"/>
  <c r="I15" i="5" s="1"/>
  <c r="F102" i="2"/>
  <c r="D102" i="2"/>
  <c r="C102" i="2"/>
  <c r="G101" i="2"/>
  <c r="I32" i="5" s="1"/>
  <c r="F101" i="2"/>
  <c r="D101" i="2"/>
  <c r="J25" i="3" s="1"/>
  <c r="C101" i="2"/>
  <c r="G100" i="2"/>
  <c r="O24" i="3" s="1"/>
  <c r="F100" i="2"/>
  <c r="D100" i="2"/>
  <c r="J24" i="3" s="1"/>
  <c r="E31" i="5" s="1"/>
  <c r="G27" i="7" s="1"/>
  <c r="C100" i="2"/>
  <c r="G99" i="2"/>
  <c r="O12" i="3" s="1"/>
  <c r="I13" i="5" s="1"/>
  <c r="F99" i="2"/>
  <c r="D99" i="2"/>
  <c r="J12" i="3" s="1"/>
  <c r="C99" i="2"/>
  <c r="G98" i="2"/>
  <c r="F98" i="2"/>
  <c r="D98" i="2"/>
  <c r="J15" i="3" s="1"/>
  <c r="C98" i="2"/>
  <c r="G97" i="2"/>
  <c r="O19" i="3" s="1"/>
  <c r="I19" i="5" s="1"/>
  <c r="F97" i="2"/>
  <c r="D97" i="2"/>
  <c r="C97" i="2"/>
  <c r="G96" i="2"/>
  <c r="I30" i="5" s="1"/>
  <c r="F96" i="2"/>
  <c r="D96" i="2"/>
  <c r="C96" i="2"/>
  <c r="G95" i="2"/>
  <c r="O17" i="3" s="1"/>
  <c r="I18" i="5" s="1"/>
  <c r="F95" i="2"/>
  <c r="D95" i="2"/>
  <c r="J17" i="3" s="1"/>
  <c r="C95" i="2"/>
  <c r="O16" i="3"/>
  <c r="I17" i="5" s="1"/>
  <c r="F94" i="2"/>
  <c r="D94" i="2"/>
  <c r="J16" i="3" s="1"/>
  <c r="C94" i="2"/>
  <c r="F93" i="2"/>
  <c r="D93" i="2"/>
  <c r="J93" i="2" s="1"/>
  <c r="C93" i="2"/>
  <c r="L89" i="2"/>
  <c r="J88" i="2"/>
  <c r="I88" i="2"/>
  <c r="J87" i="2"/>
  <c r="I87" i="2"/>
  <c r="J86" i="2"/>
  <c r="I86" i="2"/>
  <c r="J85" i="2"/>
  <c r="I85" i="2"/>
  <c r="M85" i="2" s="1"/>
  <c r="J84" i="2"/>
  <c r="I84" i="2"/>
  <c r="J83" i="2"/>
  <c r="I83" i="2"/>
  <c r="I82" i="2"/>
  <c r="J81" i="2"/>
  <c r="I81" i="2"/>
  <c r="J80" i="2"/>
  <c r="I80" i="2"/>
  <c r="M80" i="2" s="1"/>
  <c r="J79" i="2"/>
  <c r="I79" i="2"/>
  <c r="J78" i="2"/>
  <c r="I78" i="2"/>
  <c r="M78" i="2" s="1"/>
  <c r="J77" i="2"/>
  <c r="I77" i="2"/>
  <c r="M77" i="2" s="1"/>
  <c r="J76" i="2"/>
  <c r="I76" i="2"/>
  <c r="J75" i="2"/>
  <c r="I75" i="2"/>
  <c r="M75" i="2" s="1"/>
  <c r="J74" i="2"/>
  <c r="I74" i="2"/>
  <c r="J73" i="2"/>
  <c r="I73" i="2"/>
  <c r="F109" i="2"/>
  <c r="C10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K17" i="4" s="1"/>
  <c r="G36" i="1"/>
  <c r="G35" i="1"/>
  <c r="H15" i="4" s="1"/>
  <c r="K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R43" i="11" l="1"/>
  <c r="R46" i="11" s="1"/>
  <c r="K16" i="4"/>
  <c r="K20" i="4" s="1"/>
  <c r="K28" i="4" s="1"/>
  <c r="K12" i="4"/>
  <c r="I18" i="4"/>
  <c r="I89" i="2"/>
  <c r="J89" i="2"/>
  <c r="I93" i="2"/>
  <c r="M93" i="2" s="1"/>
  <c r="I97" i="2"/>
  <c r="M97" i="2" s="1"/>
  <c r="I107" i="2"/>
  <c r="M107" i="2" s="1"/>
  <c r="I94" i="2"/>
  <c r="M94" i="2" s="1"/>
  <c r="I96" i="2"/>
  <c r="M96" i="2" s="1"/>
  <c r="I98" i="2"/>
  <c r="M98" i="2" s="1"/>
  <c r="I33" i="5"/>
  <c r="I95" i="2"/>
  <c r="M95" i="2" s="1"/>
  <c r="I103" i="2"/>
  <c r="M103" i="2" s="1"/>
  <c r="J103" i="2"/>
  <c r="I100" i="2"/>
  <c r="M100" i="2" s="1"/>
  <c r="I102" i="2"/>
  <c r="M102" i="2" s="1"/>
  <c r="J100" i="2"/>
  <c r="J95" i="2"/>
  <c r="J96" i="2"/>
  <c r="J102" i="2"/>
  <c r="I29" i="5"/>
  <c r="G109" i="2"/>
  <c r="I104" i="2"/>
  <c r="M104" i="2" s="1"/>
  <c r="I106" i="2"/>
  <c r="M106" i="2" s="1"/>
  <c r="I99" i="2"/>
  <c r="M99" i="2" s="1"/>
  <c r="J97" i="2"/>
  <c r="I101" i="2"/>
  <c r="M101" i="2" s="1"/>
  <c r="O22" i="3"/>
  <c r="Q22" i="3" s="1"/>
  <c r="D109" i="2"/>
  <c r="Q11" i="3"/>
  <c r="J106" i="2"/>
  <c r="J108" i="2"/>
  <c r="J14" i="3"/>
  <c r="Q14" i="3" s="1"/>
  <c r="S14" i="3" s="1"/>
  <c r="J19" i="3"/>
  <c r="Q19" i="3" s="1"/>
  <c r="S19" i="3" s="1"/>
  <c r="I108" i="2"/>
  <c r="M108" i="2" s="1"/>
  <c r="I105" i="2"/>
  <c r="M105" i="2" s="1"/>
  <c r="E10" i="7"/>
  <c r="E23" i="7"/>
  <c r="Q12" i="3"/>
  <c r="E13" i="5"/>
  <c r="G10" i="7" s="1"/>
  <c r="Q21" i="3"/>
  <c r="S21" i="3" s="1"/>
  <c r="E29" i="5"/>
  <c r="G24" i="7" s="1"/>
  <c r="E27" i="5"/>
  <c r="G27" i="5" s="1"/>
  <c r="M25" i="3"/>
  <c r="Q17" i="3"/>
  <c r="E18" i="5"/>
  <c r="G15" i="7" s="1"/>
  <c r="E9" i="7"/>
  <c r="E28" i="5"/>
  <c r="G23" i="7" s="1"/>
  <c r="M14" i="3"/>
  <c r="E17" i="5"/>
  <c r="G14" i="7" s="1"/>
  <c r="Q16" i="3"/>
  <c r="S16" i="3" s="1"/>
  <c r="K13" i="5"/>
  <c r="M13" i="5" s="1"/>
  <c r="E32" i="5"/>
  <c r="G28" i="7" s="1"/>
  <c r="M20" i="3"/>
  <c r="E13" i="7"/>
  <c r="M24" i="3"/>
  <c r="Q26" i="3"/>
  <c r="S26" i="3" s="1"/>
  <c r="E33" i="5"/>
  <c r="G29" i="7" s="1"/>
  <c r="M21" i="3"/>
  <c r="M16" i="3"/>
  <c r="M26" i="3"/>
  <c r="E16" i="5"/>
  <c r="G13" i="7" s="1"/>
  <c r="E11" i="5"/>
  <c r="E12" i="5"/>
  <c r="G9" i="7" s="1"/>
  <c r="Q18" i="3"/>
  <c r="M19" i="3"/>
  <c r="E22" i="7"/>
  <c r="E28" i="7"/>
  <c r="E45" i="1"/>
  <c r="E56" i="1" s="1"/>
  <c r="D15" i="5"/>
  <c r="G38" i="1"/>
  <c r="D52" i="1"/>
  <c r="F52" i="1" s="1"/>
  <c r="J99" i="2"/>
  <c r="J107" i="2"/>
  <c r="I12" i="3"/>
  <c r="J13" i="3"/>
  <c r="M13" i="3" s="1"/>
  <c r="O15" i="3"/>
  <c r="I16" i="5" s="1"/>
  <c r="I18" i="3"/>
  <c r="J23" i="3"/>
  <c r="M23" i="3" s="1"/>
  <c r="H11" i="4"/>
  <c r="H13" i="4"/>
  <c r="K13" i="4" s="1"/>
  <c r="E15" i="5"/>
  <c r="G12" i="7" s="1"/>
  <c r="E19" i="5"/>
  <c r="G26" i="7" s="1"/>
  <c r="I27" i="5"/>
  <c r="I31" i="5"/>
  <c r="K31" i="5" s="1"/>
  <c r="O20" i="3"/>
  <c r="Q20" i="3" s="1"/>
  <c r="S20" i="3" s="1"/>
  <c r="O25" i="3"/>
  <c r="Q25" i="3" s="1"/>
  <c r="S25" i="3" s="1"/>
  <c r="D43" i="1"/>
  <c r="D46" i="1"/>
  <c r="F46" i="1" s="1"/>
  <c r="D49" i="1"/>
  <c r="F49" i="1" s="1"/>
  <c r="J98" i="2"/>
  <c r="I11" i="3"/>
  <c r="I22" i="3"/>
  <c r="D14" i="5"/>
  <c r="D18" i="5"/>
  <c r="D29" i="5"/>
  <c r="D33" i="5"/>
  <c r="E8" i="7"/>
  <c r="E26" i="7"/>
  <c r="D53" i="1"/>
  <c r="F53" i="1" s="1"/>
  <c r="J105" i="2"/>
  <c r="I17" i="3"/>
  <c r="O23" i="3"/>
  <c r="Q24" i="3"/>
  <c r="S24" i="3" s="1"/>
  <c r="I11" i="5"/>
  <c r="J104" i="2"/>
  <c r="D17" i="5"/>
  <c r="H7" i="9"/>
  <c r="H11" i="9" s="1"/>
  <c r="D54" i="1"/>
  <c r="F54" i="1" s="1"/>
  <c r="J94" i="2"/>
  <c r="I15" i="3"/>
  <c r="D20" i="5"/>
  <c r="D31" i="5"/>
  <c r="J101" i="2"/>
  <c r="K28" i="5" l="1"/>
  <c r="M28" i="5" s="1"/>
  <c r="I26" i="7"/>
  <c r="O27" i="3"/>
  <c r="K18" i="5"/>
  <c r="M18" i="5" s="1"/>
  <c r="K12" i="5"/>
  <c r="M12" i="5" s="1"/>
  <c r="J27" i="3"/>
  <c r="K33" i="5"/>
  <c r="M33" i="5" s="1"/>
  <c r="K16" i="5"/>
  <c r="M16" i="5" s="1"/>
  <c r="I109" i="2"/>
  <c r="K29" i="5"/>
  <c r="M29" i="5" s="1"/>
  <c r="G19" i="5"/>
  <c r="E13" i="8" s="1"/>
  <c r="G13" i="8" s="1"/>
  <c r="K17" i="5"/>
  <c r="M17" i="5" s="1"/>
  <c r="I23" i="7"/>
  <c r="J109" i="2"/>
  <c r="I10" i="7"/>
  <c r="G8" i="7"/>
  <c r="G33" i="5"/>
  <c r="E32" i="8" s="1"/>
  <c r="G32" i="8" s="1"/>
  <c r="I32" i="8" s="1"/>
  <c r="E29" i="7"/>
  <c r="I29" i="7" s="1"/>
  <c r="M15" i="3"/>
  <c r="S22" i="3"/>
  <c r="M22" i="3"/>
  <c r="M33" i="3" s="1"/>
  <c r="Q23" i="3"/>
  <c r="S23" i="3" s="1"/>
  <c r="E30" i="5"/>
  <c r="F45" i="1"/>
  <c r="K32" i="5"/>
  <c r="M32" i="5" s="1"/>
  <c r="I13" i="7"/>
  <c r="K19" i="5"/>
  <c r="M19" i="5" s="1"/>
  <c r="G22" i="7"/>
  <c r="I22" i="7" s="1"/>
  <c r="G28" i="5"/>
  <c r="E27" i="8" s="1"/>
  <c r="G27" i="8" s="1"/>
  <c r="I27" i="8" s="1"/>
  <c r="E24" i="7"/>
  <c r="I24" i="7" s="1"/>
  <c r="G29" i="5"/>
  <c r="E28" i="8" s="1"/>
  <c r="G28" i="8" s="1"/>
  <c r="I28" i="8" s="1"/>
  <c r="S18" i="3"/>
  <c r="M18" i="3"/>
  <c r="E12" i="7"/>
  <c r="I12" i="7" s="1"/>
  <c r="G15" i="5"/>
  <c r="E25" i="8" s="1"/>
  <c r="G25" i="8" s="1"/>
  <c r="I25" i="8" s="1"/>
  <c r="Q15" i="3"/>
  <c r="S15" i="3" s="1"/>
  <c r="G16" i="5"/>
  <c r="E16" i="8" s="1"/>
  <c r="G16" i="8" s="1"/>
  <c r="E27" i="7"/>
  <c r="I27" i="7" s="1"/>
  <c r="M31" i="5"/>
  <c r="G31" i="5"/>
  <c r="K11" i="5"/>
  <c r="I20" i="5"/>
  <c r="K11" i="4"/>
  <c r="H18" i="4"/>
  <c r="M17" i="3"/>
  <c r="S17" i="3"/>
  <c r="I28" i="7"/>
  <c r="I8" i="7"/>
  <c r="E15" i="7"/>
  <c r="I15" i="7" s="1"/>
  <c r="G18" i="5"/>
  <c r="I34" i="5"/>
  <c r="K27" i="5"/>
  <c r="Q13" i="3"/>
  <c r="E14" i="5"/>
  <c r="G32" i="5"/>
  <c r="E31" i="8" s="1"/>
  <c r="G31" i="8" s="1"/>
  <c r="I31" i="8" s="1"/>
  <c r="G12" i="5"/>
  <c r="E20" i="8" s="1"/>
  <c r="G20" i="8" s="1"/>
  <c r="G13" i="5"/>
  <c r="E17" i="8" s="1"/>
  <c r="G17" i="8" s="1"/>
  <c r="F43" i="1"/>
  <c r="F56" i="1" s="1"/>
  <c r="D56" i="1"/>
  <c r="E11" i="7"/>
  <c r="E16" i="7" s="1"/>
  <c r="S12" i="3"/>
  <c r="M12" i="3"/>
  <c r="D34" i="5"/>
  <c r="M35" i="3"/>
  <c r="E26" i="8"/>
  <c r="S11" i="3"/>
  <c r="I27" i="3"/>
  <c r="M11" i="3"/>
  <c r="G17" i="5"/>
  <c r="E18" i="8" s="1"/>
  <c r="G18" i="8" s="1"/>
  <c r="E14" i="7"/>
  <c r="I14" i="7" s="1"/>
  <c r="G11" i="5"/>
  <c r="K15" i="5"/>
  <c r="M15" i="5" s="1"/>
  <c r="I9" i="7"/>
  <c r="I30" i="7" l="1"/>
  <c r="I32" i="7"/>
  <c r="I36" i="7" s="1"/>
  <c r="E10" i="8"/>
  <c r="G22" i="5"/>
  <c r="M27" i="3"/>
  <c r="M29" i="3"/>
  <c r="M37" i="3" s="1"/>
  <c r="K22" i="4"/>
  <c r="K30" i="4" s="1"/>
  <c r="K18" i="4"/>
  <c r="M31" i="3"/>
  <c r="M39" i="3" s="1"/>
  <c r="G11" i="7"/>
  <c r="G16" i="7" s="1"/>
  <c r="K14" i="5"/>
  <c r="M14" i="5" s="1"/>
  <c r="E30" i="7"/>
  <c r="E34" i="7" s="1"/>
  <c r="G25" i="7"/>
  <c r="I25" i="7" s="1"/>
  <c r="K30" i="5"/>
  <c r="M30" i="5" s="1"/>
  <c r="G30" i="5"/>
  <c r="G26" i="8"/>
  <c r="M11" i="5"/>
  <c r="G14" i="5"/>
  <c r="E19" i="8" s="1"/>
  <c r="G19" i="8" s="1"/>
  <c r="S13" i="3"/>
  <c r="Q27" i="3"/>
  <c r="S27" i="3" s="1"/>
  <c r="E14" i="8"/>
  <c r="G20" i="5"/>
  <c r="G34" i="5"/>
  <c r="M27" i="5"/>
  <c r="G36" i="5"/>
  <c r="E30" i="8"/>
  <c r="G30" i="8" s="1"/>
  <c r="I30" i="8" s="1"/>
  <c r="E34" i="5"/>
  <c r="E20" i="5"/>
  <c r="G40" i="5" l="1"/>
  <c r="M20" i="5"/>
  <c r="K20" i="5"/>
  <c r="M34" i="5"/>
  <c r="K34" i="5"/>
  <c r="G30" i="7"/>
  <c r="G34" i="7" s="1"/>
  <c r="I11" i="7"/>
  <c r="I16" i="7" s="1"/>
  <c r="I34" i="7" s="1"/>
  <c r="E29" i="8"/>
  <c r="G37" i="5"/>
  <c r="G10" i="8"/>
  <c r="G14" i="8"/>
  <c r="E21" i="8"/>
  <c r="E22" i="8" s="1"/>
  <c r="G23" i="5"/>
  <c r="I26" i="8"/>
  <c r="I33" i="8" s="1"/>
  <c r="G41" i="5" l="1"/>
  <c r="H14" i="8"/>
  <c r="H20" i="8"/>
  <c r="I20" i="8" s="1"/>
  <c r="H18" i="8"/>
  <c r="I18" i="8" s="1"/>
  <c r="H16" i="8"/>
  <c r="I16" i="8" s="1"/>
  <c r="H13" i="8"/>
  <c r="H19" i="8"/>
  <c r="I19" i="8" s="1"/>
  <c r="H17" i="8"/>
  <c r="I17" i="8" s="1"/>
  <c r="H15" i="8"/>
  <c r="I15" i="8" s="1"/>
  <c r="G29" i="8"/>
  <c r="G33" i="8" s="1"/>
  <c r="E33" i="8"/>
  <c r="G21" i="8"/>
  <c r="I10" i="8"/>
  <c r="I14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<sst xmlns="http://schemas.openxmlformats.org/spreadsheetml/2006/main" count="710" uniqueCount="233">
  <si>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</si>
  <si>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</si>
  <si>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</si>
  <si>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</si>
  <si>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</si>
  <si>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</si>
  <si>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</si>
  <si>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</si>
  <si>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</si>
  <si>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</si>
  <si>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</si>
  <si>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</si>
  <si>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</si>
  <si>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</si>
  <si>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</si>
  <si>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</si>
  <si>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</si>
  <si>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</si>
  <si>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</si>
  <si>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</si>
  <si>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</si>
  <si>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</si>
  <si>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</si>
  <si>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</si>
  <si>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</si>
  <si>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</si>
  <si>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</si>
  <si>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</si>
  <si>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</si>
  <si>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</si>
  <si>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</si>
  <si>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</si>
  <si>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</si>
  <si>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</si>
  <si>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</si>
  <si>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</si>
  <si>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</si>
  <si>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</si>
  <si>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</si>
  <si>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</si>
  <si>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</si>
  <si>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</si>
  <si>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</si>
  <si>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</si>
  <si>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</si>
  <si>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</si>
  <si>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</si>
  <si>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</si>
  <si>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</si>
  <si>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</si>
  <si>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</si>
  <si>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</si>
  <si>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</si>
  <si>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</si>
  <si>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</si>
  <si>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</si>
  <si>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</si>
  <si>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</si>
  <si>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</si>
  <si>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</si>
  <si>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</si>
  <si>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</si>
  <si>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</si>
  <si>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</si>
  <si>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</si>
  <si>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</si>
  <si>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</si>
  <si>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</si>
  <si>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</si>
  <si>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</si>
  <si>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</si>
  <si>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</si>
  <si>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</si>
  <si>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</si>
  <si>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</si>
  <si>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</si>
  <si>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</si>
  <si>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</si>
  <si>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</si>
  <si>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</si>
  <si>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</si>
  <si>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</si>
  <si>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</si>
  <si>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</si>
  <si>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</si>
  <si>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</si>
  <si>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</si>
  <si>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</si>
  <si>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</si>
  <si>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</si>
  <si>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</si>
  <si>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</si>
  <si>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</si>
  <si>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</si>
  <si>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</si>
  <si>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</si>
  <si>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</si>
  <si>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</si>
  <si>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</si>
  <si>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</si>
  <si>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</si>
  <si>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</si>
  <si>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</si>
  <si>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</si>
  <si>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</si>
  <si>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</si>
  <si>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</si>
  <si>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</si>
  <si>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</si>
  <si>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</si>
  <si>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</si>
  <si>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</si>
  <si>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</si>
  <si>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</si>
  <si>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</si>
  <si>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</si>
  <si>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</si>
  <si>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</si>
  <si>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</si>
  <si>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</si>
  <si>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</si>
  <si>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</si>
  <si>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</si>
  <si>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</si>
  <si>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</si>
  <si>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</si>
  <si>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</si>
  <si>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</si>
  <si>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</si>
  <si>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</si>
  <si>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</si>
  <si>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</si>
  <si>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</si>
  <si>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</si>
  <si>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</si>
  <si>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</si>
  <si>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</si>
  <si>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</si>
  <si>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</si>
  <si>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</si>
  <si>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</si>
  <si>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</si>
  <si>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</si>
  <si>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</si>
  <si>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</si>
  <si>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</si>
  <si>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</si>
  <si>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</si>
  <si>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</si>
  <si>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</si>
  <si>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</si>
  <si>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</si>
  <si>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</si>
  <si>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</si>
  <si>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</si>
  <si>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</si>
  <si>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</si>
  <si>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</si>
  <si>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</si>
  <si>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</si>
  <si>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</si>
  <si>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</si>
  <si>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</si>
  <si>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</si>
  <si>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</si>
  <si>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</si>
  <si>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</si>
  <si>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</si>
  <si>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</si>
  <si>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</si>
  <si>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</si>
  <si>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</si>
  <si>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</si>
  <si>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</si>
  <si>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</si>
  <si>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</si>
  <si>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</si>
  <si>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</si>
  <si>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</si>
  <si>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</si>
  <si>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</si>
  <si>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</si>
  <si>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0403010047 CRANIOTOMIA PARA RETIRADA DE CISTO / ABSCESSO / GRANULOMA ENCEFALICO</t>
  </si>
  <si>
    <t>0403010128 MICROCIRURGIA CEREBRAL ENDOSCOPICA</t>
  </si>
  <si>
    <t>0403010144 RECONSTRUCAO CRANIANA / CRANIO-FACIAL</t>
  </si>
  <si>
    <t>0403010217 TRATAMENTO CIRURGICO DE CRANIOSSINOSTOSE COMPLEXA</t>
  </si>
  <si>
    <t>0403010225 TRATAMENTO CIRURGICO DE DISRAFISMO ABERTO</t>
  </si>
  <si>
    <t>0403010241 TRATAMENTO CIRURGICO DE FISTULA LIQUORICA CRANIANA</t>
  </si>
  <si>
    <t>0403010292 TRATAMENTO CIRURGICO DE HEMATOMA INTRACEREBRAL (COM TECNICA COMPLEMENTAR)</t>
  </si>
  <si>
    <t>0403010390 DRENAGEM LIQUORICA LOMBAR EXTERNA</t>
  </si>
  <si>
    <t>0403020018 ENXERTO MICROCIRURGICO DE NERVO PERIFERICO (2 OU MAIS NERVOS)</t>
  </si>
  <si>
    <t>0403020026 ENXERTO MICROCIRURGICO DE NERVO PERIFERICO (UNICO NERVO)</t>
  </si>
  <si>
    <t>0403020042 MICROCIRURGIA DE PLEXO BRAQUIAL COM MICROENXERTIA</t>
  </si>
  <si>
    <t>0403020050 MICRONEUROLISE DE NERVO PERIFERICO</t>
  </si>
  <si>
    <t>0403020069 MICRONEURORRAFIA</t>
  </si>
  <si>
    <t>0403020115 TRATAMENTO CIRURGICO DE NEUROPATIA COMPRESSIVA COM OU SEM MICROCIRURGIA</t>
  </si>
  <si>
    <t>0403020131 TRATAMENTO MICROCIRURGICO DE TUMOR DE NERVO PERIFERICO / NEUROMA</t>
  </si>
  <si>
    <t>0403030013 CRANIOTOMIA PARA BIOPSIA ENCEFALICA</t>
  </si>
  <si>
    <t>0403030064 HIPOFISECTOMIA TRANSESFENOIDAL POR TECNICA COMPLEMENTAR</t>
  </si>
  <si>
    <t>0403030099 MICROCIRURGIA DE TUMOR MEDULAR COM TECNICA COMPLEMENTAR</t>
  </si>
  <si>
    <t>0403030129 MICROCIRURGIA PARA TUMOR DA BASE DO CRANIO</t>
  </si>
  <si>
    <t>0403030145 MICROCIRURGIA PARA TUMOR INTRACRANIANO</t>
  </si>
  <si>
    <t>0403030153 MICROCIRURGIA PARA TUMOR INTRACRANIANO (COM TECNICA COMPLEMENTAR)</t>
  </si>
  <si>
    <t>0403040027 DESCOMPRESSAO NEUROVASCULAR DE NERVOS CRANIANOS</t>
  </si>
  <si>
    <t>0403040116 MICROCIRURGIA P/ARA ANEURISMA DA CIRCULACAO CEREBRAL ANTERIOR MENOR QUE 1,5 CM</t>
  </si>
  <si>
    <t>0403050030 BLOQUEIOS PROLONGADOS DE SISTEMA NERVOSO PERIFERICO / CENTRAL COM BOMBA DE INFUSAO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</si>
  <si>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</si>
  <si>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</si>
  <si>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</si>
  <si>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0403070040 EMBOLIZACAO DE ANEURISMA CEREBRAL MAIOR QUE 1,5 CM COM COLO ESTREITO</t>
  </si>
  <si>
    <t>0403070058 EMBOLIZACAO DE ANEURISMA CEREBRAL MAIOR QUE 1,5 CM COM COLO LARGO</t>
  </si>
  <si>
    <t>0403070120 EMBOLIZACAO DE MALFORMACAO ARTERIO-VENOSA INTRAPARENQUIMATOSA DO SISTEMA NERVOSO CENTRAL</t>
  </si>
  <si>
    <t>0403070155 EMBOLIZACAO DE ANEURISMA CEREBRAL MENOR QUE 1,5 CM COM COLO ESTREITO</t>
  </si>
  <si>
    <t>0403070163 EMBOLIZACAO DE ANEURISMA CEREBRAL MENOR DO QUE 1,5 CM COM COLO LARGO</t>
  </si>
  <si>
    <t>0403080010 IMPLANTE DE ELETRODO PARA ESTIMULACAO CEREBRAL</t>
  </si>
  <si>
    <t>0415020077 PROCEDIMENTOS SEQUENCIAIS EM NEUROCIRURGIA</t>
  </si>
  <si>
    <t>0415010012 TRATAMENTO C/ CIRURGIAS MULTIPLAS</t>
  </si>
  <si>
    <t xml:space="preserve">Total </t>
  </si>
  <si>
    <t>2537788 ASSOCIACAO HOSPITALAR LENOIR VARGAS HOSPITAL REGIONAl - CHAPECÓ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</si>
  <si>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</si>
  <si>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</si>
  <si>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</si>
  <si>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</si>
  <si>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</si>
  <si>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</si>
  <si>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2537788 ASSOCIACAO HOSPITALAR LENOIR VARGAS HOSPITAL REGIONAL - Chapecó</t>
  </si>
  <si>
    <t>Produção por Carater de Atendimento Abril de 2024</t>
  </si>
  <si>
    <t>Produção por Procedimento Abril de 2024</t>
  </si>
  <si>
    <t>Encontro de Contas Termo de Compromisso de Garantia de Acesso da Neurologia
Período Abril   de 2024
DELIBERAÇÃO</t>
  </si>
  <si>
    <t>Encontro de Contas Termo de Compromisso de Garantia de Acesso da Neurologia
Período Abril    de 2024
Neurologia GERAL</t>
  </si>
  <si>
    <t>Encontro de Contas Termo de Compromisso de Garantia de Acesso Neurologia
Período Abril   de 2024
Neuro Endo</t>
  </si>
  <si>
    <t>Encontro de Contas Termo de Compromisso de Garantia de Acesso Neurologia
Período Abril de 2024
CIRURGIA</t>
  </si>
  <si>
    <t>DATA DE TABULAÇÃO: 17/06/2024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</si>
</sst>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  <numFmt numFmtId="173" formatCode="#,##0_ ;\-#,##0\ "/>
  </numFmts>
  <fonts count="36"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CC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1">
    <xf numFmtId="0" fontId="0" fillId="0" borderId="0"/>
    <xf numFmtId="165" fontId="35" fillId="0" borderId="0" applyBorder="0" applyProtection="0"/>
    <xf numFmtId="168" fontId="35" fillId="0" borderId="0" applyBorder="0" applyProtection="0"/>
    <xf numFmtId="9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164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0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0" fillId="0" borderId="0"/>
    <xf numFmtId="0" fontId="15" fillId="8" borderId="1" applyProtection="0"/>
    <xf numFmtId="9" fontId="10" fillId="0" borderId="0" applyBorder="0" applyProtection="0"/>
    <xf numFmtId="0" fontId="16" fillId="0" borderId="0" applyBorder="0" applyProtection="0"/>
    <xf numFmtId="0" fontId="35" fillId="0" borderId="0" applyBorder="0" applyProtection="0"/>
    <xf numFmtId="0" fontId="35" fillId="0" borderId="0" applyBorder="0" applyProtection="0"/>
    <xf numFmtId="165" fontId="10" fillId="0" borderId="0" applyBorder="0" applyProtection="0"/>
    <xf numFmtId="0" fontId="3" fillId="0" borderId="0" applyBorder="0" applyProtection="0"/>
  </cellStyleXfs>
  <cellXfs count="378">
    <xf numFmtId="0" fontId="0" fillId="0" borderId="0" xfId="0"/>
    <xf numFmtId="0" fontId="23" fillId="10" borderId="2" xfId="18" applyFont="1" applyFill="1" applyBorder="1" applyAlignment="1" applyProtection="1">
      <alignment horizontal="center" vertical="center" wrapText="1"/>
    </xf>
    <xf numFmtId="0" fontId="23" fillId="14" borderId="2" xfId="18" applyFont="1" applyFill="1" applyBorder="1" applyAlignment="1" applyProtection="1">
      <alignment horizontal="center" vertical="center" wrapText="1"/>
    </xf>
    <xf numFmtId="0" fontId="23" fillId="14" borderId="2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2" fillId="9" borderId="0" xfId="18" applyFont="1" applyFill="1" applyBorder="1" applyAlignment="1" applyProtection="1">
      <alignment horizontal="center" vertical="center" wrapText="1"/>
    </xf>
    <xf numFmtId="0" fontId="8" fillId="13" borderId="2" xfId="0" applyFont="1" applyFill="1" applyBorder="1" applyAlignment="1">
      <alignment horizontal="center" vertical="center"/>
    </xf>
    <xf numFmtId="168" fontId="21" fillId="13" borderId="2" xfId="2" applyFont="1" applyFill="1" applyBorder="1" applyAlignment="1" applyProtection="1">
      <alignment horizontal="center" vertical="center"/>
    </xf>
    <xf numFmtId="168" fontId="21" fillId="13" borderId="6" xfId="2" applyFont="1" applyFill="1" applyBorder="1" applyAlignment="1" applyProtection="1">
      <alignment horizontal="center" vertical="center"/>
    </xf>
    <xf numFmtId="0" fontId="20" fillId="12" borderId="6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0" fontId="19" fillId="10" borderId="2" xfId="18" applyFont="1" applyFill="1" applyBorder="1" applyAlignment="1" applyProtection="1">
      <alignment horizontal="center" vertical="center"/>
    </xf>
    <xf numFmtId="0" fontId="12" fillId="9" borderId="0" xfId="18" applyFont="1" applyFill="1" applyBorder="1" applyAlignment="1" applyProtection="1">
      <alignment vertical="center"/>
    </xf>
    <xf numFmtId="165" fontId="12" fillId="9" borderId="0" xfId="1" applyFont="1" applyFill="1" applyBorder="1" applyAlignment="1" applyProtection="1">
      <alignment vertical="center"/>
    </xf>
    <xf numFmtId="0" fontId="17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19" fillId="10" borderId="2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 wrapText="1"/>
    </xf>
    <xf numFmtId="0" fontId="12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2" fillId="9" borderId="2" xfId="1" applyNumberFormat="1" applyFont="1" applyFill="1" applyBorder="1" applyAlignment="1" applyProtection="1">
      <alignment horizontal="left" vertical="center"/>
    </xf>
    <xf numFmtId="166" fontId="12" fillId="9" borderId="2" xfId="18" applyNumberFormat="1" applyFont="1" applyFill="1" applyBorder="1" applyAlignment="1" applyProtection="1">
      <alignment horizontal="left" vertical="center"/>
    </xf>
    <xf numFmtId="166" fontId="12" fillId="9" borderId="0" xfId="18" applyNumberFormat="1" applyFont="1" applyFill="1" applyBorder="1" applyAlignment="1" applyProtection="1">
      <alignment vertical="center"/>
    </xf>
    <xf numFmtId="0" fontId="12" fillId="0" borderId="2" xfId="18" applyFont="1" applyBorder="1" applyAlignment="1" applyProtection="1">
      <alignment vertical="center"/>
    </xf>
    <xf numFmtId="0" fontId="12" fillId="0" borderId="2" xfId="18" applyFont="1" applyBorder="1" applyAlignment="1" applyProtection="1"/>
    <xf numFmtId="166" fontId="19" fillId="10" borderId="2" xfId="1" applyNumberFormat="1" applyFont="1" applyFill="1" applyBorder="1" applyAlignment="1" applyProtection="1">
      <alignment horizontal="left" vertical="center"/>
    </xf>
    <xf numFmtId="0" fontId="19" fillId="9" borderId="3" xfId="18" applyFont="1" applyFill="1" applyBorder="1" applyAlignment="1" applyProtection="1">
      <alignment horizontal="center" vertical="center"/>
    </xf>
    <xf numFmtId="0" fontId="12" fillId="9" borderId="4" xfId="18" applyFont="1" applyFill="1" applyBorder="1" applyAlignment="1" applyProtection="1">
      <alignment vertical="center"/>
    </xf>
    <xf numFmtId="0" fontId="12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2" fillId="9" borderId="5" xfId="18" applyFont="1" applyFill="1" applyBorder="1" applyAlignment="1" applyProtection="1">
      <alignment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166" fontId="12" fillId="9" borderId="4" xfId="1" applyNumberFormat="1" applyFont="1" applyFill="1" applyBorder="1" applyAlignment="1" applyProtection="1">
      <alignment horizontal="center" vertical="center"/>
    </xf>
    <xf numFmtId="166" fontId="12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left" vertical="center"/>
    </xf>
    <xf numFmtId="165" fontId="12" fillId="9" borderId="0" xfId="18" applyNumberFormat="1" applyFont="1" applyFill="1" applyBorder="1" applyAlignment="1" applyProtection="1">
      <alignment vertical="center"/>
    </xf>
    <xf numFmtId="167" fontId="12" fillId="9" borderId="0" xfId="18" applyNumberFormat="1" applyFont="1" applyFill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2" fillId="11" borderId="0" xfId="18" applyFont="1" applyFill="1" applyBorder="1" applyAlignment="1" applyProtection="1">
      <alignment vertical="center"/>
    </xf>
    <xf numFmtId="0" fontId="12" fillId="11" borderId="0" xfId="18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1" fillId="13" borderId="4" xfId="18" applyFont="1" applyFill="1" applyBorder="1" applyAlignment="1" applyProtection="1">
      <alignment horizontal="center" vertical="center"/>
    </xf>
    <xf numFmtId="0" fontId="20" fillId="9" borderId="7" xfId="0" applyFont="1" applyFill="1" applyBorder="1"/>
    <xf numFmtId="0" fontId="20" fillId="9" borderId="2" xfId="0" applyFont="1" applyFill="1" applyBorder="1" applyAlignment="1">
      <alignment horizontal="center"/>
    </xf>
    <xf numFmtId="168" fontId="20" fillId="0" borderId="2" xfId="2" applyFont="1" applyBorder="1" applyAlignment="1" applyProtection="1">
      <alignment horizontal="center"/>
    </xf>
    <xf numFmtId="0" fontId="20" fillId="0" borderId="2" xfId="20" applyFont="1" applyBorder="1" applyAlignment="1">
      <alignment horizontal="center"/>
    </xf>
    <xf numFmtId="168" fontId="20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0" fillId="9" borderId="7" xfId="0" applyFont="1" applyFill="1" applyBorder="1" applyAlignment="1">
      <alignment horizontal="justify"/>
    </xf>
    <xf numFmtId="0" fontId="20" fillId="9" borderId="7" xfId="18" applyFont="1" applyFill="1" applyBorder="1" applyAlignment="1" applyProtection="1">
      <alignment vertical="center"/>
    </xf>
    <xf numFmtId="0" fontId="20" fillId="9" borderId="2" xfId="18" applyFont="1" applyFill="1" applyBorder="1" applyAlignment="1" applyProtection="1">
      <alignment horizontal="center" vertical="center"/>
    </xf>
    <xf numFmtId="168" fontId="20" fillId="0" borderId="2" xfId="0" applyNumberFormat="1" applyFont="1" applyBorder="1"/>
    <xf numFmtId="0" fontId="20" fillId="9" borderId="0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20" fillId="9" borderId="2" xfId="18" applyFont="1" applyFill="1" applyBorder="1" applyAlignment="1" applyProtection="1">
      <alignment vertical="center"/>
    </xf>
    <xf numFmtId="0" fontId="20" fillId="0" borderId="7" xfId="0" applyFont="1" applyBorder="1"/>
    <xf numFmtId="0" fontId="21" fillId="13" borderId="2" xfId="18" applyFont="1" applyFill="1" applyBorder="1" applyAlignment="1" applyProtection="1">
      <alignment horizontal="center" vertical="center"/>
    </xf>
    <xf numFmtId="0" fontId="1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vertical="center"/>
    </xf>
    <xf numFmtId="0" fontId="12" fillId="0" borderId="0" xfId="18" applyFont="1" applyBorder="1" applyAlignment="1" applyProtection="1">
      <alignment horizontal="center" vertical="center"/>
    </xf>
    <xf numFmtId="168" fontId="20" fillId="0" borderId="2" xfId="2" applyFont="1" applyBorder="1" applyAlignment="1" applyProtection="1">
      <alignment horizontal="left"/>
    </xf>
    <xf numFmtId="168" fontId="20" fillId="0" borderId="0" xfId="0" applyNumberFormat="1" applyFont="1"/>
    <xf numFmtId="168" fontId="21" fillId="9" borderId="0" xfId="2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0" borderId="0" xfId="0" applyFont="1"/>
    <xf numFmtId="0" fontId="21" fillId="9" borderId="0" xfId="18" applyFont="1" applyFill="1" applyBorder="1" applyAlignment="1" applyProtection="1">
      <alignment horizontal="center" vertical="center"/>
    </xf>
    <xf numFmtId="0" fontId="21" fillId="13" borderId="2" xfId="19" applyFont="1" applyFill="1" applyBorder="1" applyAlignment="1">
      <alignment vertical="center" wrapText="1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168" fontId="8" fillId="0" borderId="2" xfId="2" applyFont="1" applyBorder="1" applyAlignment="1" applyProtection="1">
      <alignment horizontal="center"/>
    </xf>
    <xf numFmtId="0" fontId="8" fillId="0" borderId="2" xfId="20" applyFont="1" applyBorder="1" applyAlignment="1">
      <alignment horizontal="center"/>
    </xf>
    <xf numFmtId="168" fontId="8" fillId="0" borderId="2" xfId="2" applyFont="1" applyBorder="1" applyAlignment="1" applyProtection="1"/>
    <xf numFmtId="168" fontId="8" fillId="9" borderId="2" xfId="2" applyFont="1" applyFill="1" applyBorder="1" applyAlignment="1" applyProtection="1">
      <alignment horizontal="center"/>
    </xf>
    <xf numFmtId="168" fontId="8" fillId="9" borderId="0" xfId="2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9" fontId="8" fillId="0" borderId="2" xfId="3" applyFont="1" applyBorder="1" applyAlignment="1" applyProtection="1">
      <alignment horizontal="center"/>
    </xf>
    <xf numFmtId="0" fontId="8" fillId="9" borderId="7" xfId="0" applyFont="1" applyFill="1" applyBorder="1" applyAlignment="1">
      <alignment horizontal="justify"/>
    </xf>
    <xf numFmtId="0" fontId="8" fillId="9" borderId="2" xfId="18" applyFont="1" applyFill="1" applyBorder="1" applyAlignment="1" applyProtection="1">
      <alignment vertical="center"/>
    </xf>
    <xf numFmtId="0" fontId="8" fillId="9" borderId="4" xfId="18" applyFont="1" applyFill="1" applyBorder="1" applyAlignment="1" applyProtection="1">
      <alignment horizontal="center" vertical="center"/>
    </xf>
    <xf numFmtId="168" fontId="8" fillId="0" borderId="4" xfId="2" applyFont="1" applyBorder="1" applyAlignment="1" applyProtection="1">
      <alignment horizontal="left"/>
    </xf>
    <xf numFmtId="0" fontId="8" fillId="0" borderId="0" xfId="18" applyFont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left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3" fillId="9" borderId="3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2" borderId="5" xfId="18" applyFont="1" applyFill="1" applyBorder="1" applyAlignment="1" applyProtection="1">
      <alignment horizontal="center" vertical="center"/>
    </xf>
    <xf numFmtId="0" fontId="23" fillId="12" borderId="4" xfId="18" applyFont="1" applyFill="1" applyBorder="1" applyAlignment="1" applyProtection="1">
      <alignment horizontal="center" vertical="center"/>
    </xf>
    <xf numFmtId="0" fontId="24" fillId="9" borderId="2" xfId="18" applyFont="1" applyFill="1" applyBorder="1" applyAlignment="1" applyProtection="1">
      <alignment vertical="center"/>
    </xf>
    <xf numFmtId="0" fontId="25" fillId="9" borderId="3" xfId="18" applyFont="1" applyFill="1" applyBorder="1" applyAlignment="1" applyProtection="1">
      <alignment vertical="center"/>
    </xf>
    <xf numFmtId="165" fontId="25" fillId="9" borderId="4" xfId="1" applyFont="1" applyFill="1" applyBorder="1" applyAlignment="1" applyProtection="1">
      <alignment vertical="center"/>
    </xf>
    <xf numFmtId="165" fontId="25" fillId="9" borderId="4" xfId="18" applyNumberFormat="1" applyFont="1" applyFill="1" applyBorder="1" applyAlignment="1" applyProtection="1">
      <alignment vertical="center"/>
    </xf>
    <xf numFmtId="0" fontId="25" fillId="9" borderId="2" xfId="18" applyFont="1" applyFill="1" applyBorder="1" applyAlignment="1" applyProtection="1">
      <alignment horizontal="center" vertical="center"/>
    </xf>
    <xf numFmtId="166" fontId="25" fillId="9" borderId="4" xfId="1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left" vertical="center"/>
    </xf>
    <xf numFmtId="166" fontId="25" fillId="15" borderId="4" xfId="18" applyNumberFormat="1" applyFont="1" applyFill="1" applyBorder="1" applyAlignment="1" applyProtection="1">
      <alignment horizontal="left" vertical="center"/>
    </xf>
    <xf numFmtId="165" fontId="25" fillId="9" borderId="2" xfId="1" applyFont="1" applyFill="1" applyBorder="1" applyAlignment="1" applyProtection="1">
      <alignment vertical="center"/>
    </xf>
    <xf numFmtId="165" fontId="25" fillId="9" borderId="2" xfId="18" applyNumberFormat="1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center" vertical="center"/>
    </xf>
    <xf numFmtId="165" fontId="25" fillId="9" borderId="5" xfId="1" applyFont="1" applyFill="1" applyBorder="1" applyAlignment="1" applyProtection="1">
      <alignment vertical="center"/>
    </xf>
    <xf numFmtId="165" fontId="25" fillId="9" borderId="5" xfId="18" applyNumberFormat="1" applyFont="1" applyFill="1" applyBorder="1" applyAlignment="1" applyProtection="1">
      <alignment vertical="center"/>
    </xf>
    <xf numFmtId="166" fontId="25" fillId="9" borderId="5" xfId="1" applyNumberFormat="1" applyFont="1" applyFill="1" applyBorder="1" applyAlignment="1" applyProtection="1">
      <alignment horizontal="center" vertical="center"/>
    </xf>
    <xf numFmtId="166" fontId="25" fillId="9" borderId="5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center" vertical="center"/>
    </xf>
    <xf numFmtId="166" fontId="23" fillId="15" borderId="2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left" vertical="center"/>
    </xf>
    <xf numFmtId="169" fontId="25" fillId="12" borderId="2" xfId="18" applyNumberFormat="1" applyFont="1" applyFill="1" applyBorder="1" applyAlignment="1" applyProtection="1">
      <alignment vertical="center"/>
    </xf>
    <xf numFmtId="166" fontId="25" fillId="13" borderId="2" xfId="18" applyNumberFormat="1" applyFont="1" applyFill="1" applyBorder="1" applyAlignment="1" applyProtection="1">
      <alignment horizontal="left" vertical="center"/>
    </xf>
    <xf numFmtId="166" fontId="25" fillId="9" borderId="0" xfId="18" applyNumberFormat="1" applyFont="1" applyFill="1" applyBorder="1" applyAlignment="1" applyProtection="1">
      <alignment horizontal="left" vertical="center"/>
    </xf>
    <xf numFmtId="165" fontId="23" fillId="10" borderId="2" xfId="1" applyFont="1" applyFill="1" applyBorder="1" applyAlignment="1" applyProtection="1">
      <alignment vertical="center"/>
    </xf>
    <xf numFmtId="165" fontId="23" fillId="9" borderId="8" xfId="1" applyFont="1" applyFill="1" applyBorder="1" applyAlignment="1" applyProtection="1">
      <alignment vertical="center"/>
    </xf>
    <xf numFmtId="165" fontId="23" fillId="9" borderId="2" xfId="1" applyFont="1" applyFill="1" applyBorder="1" applyAlignment="1" applyProtection="1">
      <alignment vertical="center"/>
    </xf>
    <xf numFmtId="166" fontId="23" fillId="10" borderId="9" xfId="1" applyNumberFormat="1" applyFont="1" applyFill="1" applyBorder="1" applyAlignment="1" applyProtection="1">
      <alignment horizontal="left" vertical="center"/>
    </xf>
    <xf numFmtId="165" fontId="23" fillId="9" borderId="0" xfId="1" applyFont="1" applyFill="1" applyBorder="1" applyAlignment="1" applyProtection="1">
      <alignment vertical="center"/>
    </xf>
    <xf numFmtId="166" fontId="23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5" fillId="9" borderId="0" xfId="18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horizontal="left" vertical="center"/>
    </xf>
    <xf numFmtId="170" fontId="23" fillId="13" borderId="2" xfId="1" applyNumberFormat="1" applyFont="1" applyFill="1" applyBorder="1" applyAlignment="1" applyProtection="1">
      <alignment horizontal="left" vertical="center"/>
    </xf>
    <xf numFmtId="0" fontId="25" fillId="9" borderId="0" xfId="18" applyFont="1" applyFill="1" applyBorder="1" applyAlignment="1" applyProtection="1">
      <alignment horizontal="left" vertical="center"/>
    </xf>
    <xf numFmtId="166" fontId="23" fillId="10" borderId="2" xfId="18" applyNumberFormat="1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left" vertical="center"/>
    </xf>
    <xf numFmtId="166" fontId="25" fillId="9" borderId="4" xfId="18" applyNumberFormat="1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/>
    <xf numFmtId="166" fontId="27" fillId="0" borderId="2" xfId="0" applyNumberFormat="1" applyFont="1" applyBorder="1" applyAlignment="1">
      <alignment horizontal="left" vertical="center"/>
    </xf>
    <xf numFmtId="166" fontId="25" fillId="12" borderId="2" xfId="18" applyNumberFormat="1" applyFont="1" applyFill="1" applyBorder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12" fillId="9" borderId="11" xfId="18" applyFont="1" applyFill="1" applyBorder="1" applyAlignment="1" applyProtection="1">
      <alignment vertical="center"/>
    </xf>
    <xf numFmtId="0" fontId="12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2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2" fillId="9" borderId="16" xfId="18" applyFont="1" applyFill="1" applyBorder="1" applyAlignment="1" applyProtection="1">
      <alignment vertical="center"/>
    </xf>
    <xf numFmtId="0" fontId="12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2" fillId="9" borderId="19" xfId="18" applyFont="1" applyFill="1" applyBorder="1" applyAlignment="1" applyProtection="1">
      <alignment vertical="center"/>
    </xf>
    <xf numFmtId="0" fontId="12" fillId="9" borderId="20" xfId="18" applyFont="1" applyFill="1" applyBorder="1" applyAlignment="1" applyProtection="1">
      <alignment vertical="center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9" borderId="0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vertical="center" wrapText="1"/>
    </xf>
    <xf numFmtId="0" fontId="26" fillId="9" borderId="2" xfId="18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center" vertical="center"/>
    </xf>
    <xf numFmtId="0" fontId="26" fillId="0" borderId="2" xfId="18" applyFont="1" applyBorder="1" applyAlignment="1" applyProtection="1">
      <alignment horizontal="left" vertical="center"/>
    </xf>
    <xf numFmtId="166" fontId="25" fillId="9" borderId="5" xfId="18" applyNumberFormat="1" applyFont="1" applyFill="1" applyBorder="1" applyAlignment="1" applyProtection="1">
      <alignment horizontal="center" vertical="center"/>
    </xf>
    <xf numFmtId="166" fontId="28" fillId="10" borderId="2" xfId="1" applyNumberFormat="1" applyFont="1" applyFill="1" applyBorder="1" applyAlignment="1" applyProtection="1">
      <alignment horizontal="center" vertical="center"/>
    </xf>
    <xf numFmtId="166" fontId="28" fillId="13" borderId="2" xfId="18" applyNumberFormat="1" applyFont="1" applyFill="1" applyBorder="1" applyAlignment="1" applyProtection="1">
      <alignment horizontal="center" vertical="center"/>
    </xf>
    <xf numFmtId="0" fontId="23" fillId="9" borderId="0" xfId="18" applyFont="1" applyFill="1" applyBorder="1" applyAlignment="1" applyProtection="1">
      <alignment horizontal="center" vertical="center"/>
    </xf>
    <xf numFmtId="166" fontId="23" fillId="9" borderId="0" xfId="1" applyNumberFormat="1" applyFont="1" applyFill="1" applyBorder="1" applyAlignment="1" applyProtection="1">
      <alignment horizontal="center" vertical="center"/>
    </xf>
    <xf numFmtId="171" fontId="28" fillId="9" borderId="0" xfId="18" applyNumberFormat="1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9" borderId="3" xfId="18" applyFont="1" applyFill="1" applyBorder="1" applyAlignment="1" applyProtection="1">
      <alignment horizontal="center" vertical="center"/>
    </xf>
    <xf numFmtId="165" fontId="30" fillId="9" borderId="4" xfId="18" applyNumberFormat="1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vertical="center"/>
    </xf>
    <xf numFmtId="165" fontId="30" fillId="9" borderId="4" xfId="18" applyNumberFormat="1" applyFont="1" applyFill="1" applyBorder="1" applyAlignment="1" applyProtection="1">
      <alignment vertical="center"/>
    </xf>
    <xf numFmtId="165" fontId="30" fillId="9" borderId="2" xfId="18" applyNumberFormat="1" applyFont="1" applyFill="1" applyBorder="1" applyAlignment="1" applyProtection="1">
      <alignment horizontal="center" vertical="center"/>
    </xf>
    <xf numFmtId="165" fontId="30" fillId="9" borderId="2" xfId="18" applyNumberFormat="1" applyFont="1" applyFill="1" applyBorder="1" applyAlignment="1" applyProtection="1">
      <alignment vertical="center"/>
    </xf>
    <xf numFmtId="165" fontId="30" fillId="14" borderId="4" xfId="18" applyNumberFormat="1" applyFont="1" applyFill="1" applyBorder="1" applyAlignment="1" applyProtection="1">
      <alignment vertical="center"/>
    </xf>
    <xf numFmtId="165" fontId="30" fillId="9" borderId="5" xfId="18" applyNumberFormat="1" applyFont="1" applyFill="1" applyBorder="1" applyAlignment="1" applyProtection="1">
      <alignment horizontal="center" vertical="center"/>
    </xf>
    <xf numFmtId="165" fontId="30" fillId="9" borderId="5" xfId="18" applyNumberFormat="1" applyFont="1" applyFill="1" applyBorder="1" applyAlignment="1" applyProtection="1">
      <alignment vertical="center"/>
    </xf>
    <xf numFmtId="165" fontId="12" fillId="9" borderId="8" xfId="1" applyFont="1" applyFill="1" applyBorder="1" applyAlignment="1" applyProtection="1">
      <alignment horizontal="center" vertical="center"/>
    </xf>
    <xf numFmtId="0" fontId="29" fillId="9" borderId="21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30" fillId="9" borderId="0" xfId="18" applyFont="1" applyFill="1" applyBorder="1" applyAlignment="1" applyProtection="1">
      <alignment vertical="center"/>
    </xf>
    <xf numFmtId="0" fontId="30" fillId="9" borderId="0" xfId="18" applyFont="1" applyFill="1" applyBorder="1" applyAlignment="1" applyProtection="1">
      <alignment horizontal="center" vertical="center"/>
    </xf>
    <xf numFmtId="165" fontId="30" fillId="9" borderId="0" xfId="1" applyFont="1" applyFill="1" applyBorder="1" applyAlignment="1" applyProtection="1">
      <alignment vertical="center"/>
    </xf>
    <xf numFmtId="165" fontId="30" fillId="9" borderId="0" xfId="1" applyFont="1" applyFill="1" applyBorder="1" applyAlignment="1" applyProtection="1">
      <alignment horizontal="center" vertical="center"/>
    </xf>
    <xf numFmtId="0" fontId="30" fillId="9" borderId="2" xfId="18" applyFont="1" applyFill="1" applyBorder="1" applyAlignment="1" applyProtection="1">
      <alignment horizontal="center" vertical="center"/>
    </xf>
    <xf numFmtId="165" fontId="30" fillId="9" borderId="2" xfId="1" applyFont="1" applyFill="1" applyBorder="1" applyAlignment="1" applyProtection="1">
      <alignment horizontal="center" vertical="center"/>
    </xf>
    <xf numFmtId="165" fontId="30" fillId="14" borderId="2" xfId="1" applyFont="1" applyFill="1" applyBorder="1" applyAlignment="1" applyProtection="1">
      <alignment horizontal="center" vertical="center"/>
    </xf>
    <xf numFmtId="165" fontId="30" fillId="9" borderId="5" xfId="1" applyFont="1" applyFill="1" applyBorder="1" applyAlignment="1" applyProtection="1">
      <alignment horizontal="center" vertical="center"/>
    </xf>
    <xf numFmtId="0" fontId="30" fillId="9" borderId="5" xfId="18" applyFont="1" applyFill="1" applyBorder="1" applyAlignment="1" applyProtection="1">
      <alignment horizontal="center" vertical="center"/>
    </xf>
    <xf numFmtId="0" fontId="29" fillId="9" borderId="22" xfId="18" applyFont="1" applyFill="1" applyBorder="1" applyAlignment="1" applyProtection="1">
      <alignment horizontal="center" vertical="center"/>
    </xf>
    <xf numFmtId="0" fontId="25" fillId="9" borderId="0" xfId="18" applyFont="1" applyFill="1" applyBorder="1" applyAlignment="1" applyProtection="1">
      <alignment horizontal="center" vertical="center"/>
    </xf>
    <xf numFmtId="165" fontId="25" fillId="9" borderId="0" xfId="1" applyFont="1" applyFill="1" applyBorder="1" applyAlignment="1" applyProtection="1">
      <alignment horizontal="center" vertical="center"/>
    </xf>
    <xf numFmtId="0" fontId="29" fillId="9" borderId="8" xfId="18" applyFont="1" applyFill="1" applyBorder="1" applyAlignment="1" applyProtection="1">
      <alignment horizontal="center" vertical="center"/>
    </xf>
    <xf numFmtId="0" fontId="12" fillId="9" borderId="11" xfId="18" applyFont="1" applyFill="1" applyBorder="1" applyAlignment="1" applyProtection="1">
      <alignment horizontal="center" vertical="center"/>
    </xf>
    <xf numFmtId="0" fontId="12" fillId="9" borderId="16" xfId="18" applyFont="1" applyFill="1" applyBorder="1" applyAlignment="1" applyProtection="1">
      <alignment horizontal="center" vertical="center"/>
    </xf>
    <xf numFmtId="0" fontId="18" fillId="9" borderId="0" xfId="18" applyFont="1" applyFill="1" applyBorder="1" applyAlignment="1" applyProtection="1">
      <alignment vertical="center"/>
    </xf>
    <xf numFmtId="0" fontId="12" fillId="9" borderId="18" xfId="18" applyFont="1" applyFill="1" applyBorder="1" applyAlignment="1" applyProtection="1">
      <alignment vertical="center"/>
    </xf>
    <xf numFmtId="0" fontId="22" fillId="9" borderId="0" xfId="18" applyFont="1" applyFill="1" applyBorder="1" applyAlignment="1" applyProtection="1">
      <alignment vertical="center" wrapText="1"/>
    </xf>
    <xf numFmtId="0" fontId="23" fillId="16" borderId="5" xfId="18" applyFont="1" applyFill="1" applyBorder="1" applyAlignment="1" applyProtection="1">
      <alignment horizontal="center" vertical="center"/>
    </xf>
    <xf numFmtId="0" fontId="28" fillId="17" borderId="5" xfId="18" applyFont="1" applyFill="1" applyBorder="1" applyAlignment="1" applyProtection="1">
      <alignment horizontal="center" vertical="center" wrapText="1"/>
    </xf>
    <xf numFmtId="0" fontId="24" fillId="9" borderId="2" xfId="18" applyFont="1" applyFill="1" applyBorder="1" applyAlignment="1" applyProtection="1">
      <alignment vertical="center" wrapText="1"/>
    </xf>
    <xf numFmtId="0" fontId="24" fillId="9" borderId="2" xfId="18" applyFont="1" applyFill="1" applyBorder="1" applyAlignment="1" applyProtection="1">
      <alignment horizontal="left" vertical="center"/>
    </xf>
    <xf numFmtId="165" fontId="24" fillId="9" borderId="2" xfId="18" applyNumberFormat="1" applyFont="1" applyFill="1" applyBorder="1" applyAlignment="1" applyProtection="1">
      <alignment horizontal="center" vertical="center"/>
    </xf>
    <xf numFmtId="0" fontId="24" fillId="9" borderId="2" xfId="0" applyFont="1" applyFill="1" applyBorder="1"/>
    <xf numFmtId="166" fontId="24" fillId="9" borderId="2" xfId="0" applyNumberFormat="1" applyFont="1" applyFill="1" applyBorder="1" applyAlignment="1">
      <alignment horizontal="left" vertical="center"/>
    </xf>
    <xf numFmtId="166" fontId="24" fillId="9" borderId="2" xfId="2" applyNumberFormat="1" applyFont="1" applyFill="1" applyBorder="1" applyAlignment="1" applyProtection="1">
      <alignment horizontal="left" vertical="center"/>
    </xf>
    <xf numFmtId="168" fontId="26" fillId="9" borderId="2" xfId="2" applyFont="1" applyFill="1" applyBorder="1" applyAlignment="1" applyProtection="1">
      <alignment horizontal="center" vertical="center" wrapText="1"/>
    </xf>
    <xf numFmtId="171" fontId="28" fillId="9" borderId="2" xfId="18" applyNumberFormat="1" applyFont="1" applyFill="1" applyBorder="1" applyAlignment="1" applyProtection="1">
      <alignment horizontal="center" vertical="center" wrapText="1"/>
    </xf>
    <xf numFmtId="0" fontId="24" fillId="9" borderId="0" xfId="18" applyFont="1" applyFill="1" applyBorder="1" applyAlignment="1" applyProtection="1">
      <alignment vertical="center" wrapText="1"/>
    </xf>
    <xf numFmtId="0" fontId="24" fillId="9" borderId="0" xfId="18" applyFont="1" applyFill="1" applyBorder="1" applyAlignment="1" applyProtection="1">
      <alignment horizontal="left" vertical="center"/>
    </xf>
    <xf numFmtId="165" fontId="24" fillId="9" borderId="0" xfId="18" applyNumberFormat="1" applyFont="1" applyFill="1" applyBorder="1" applyAlignment="1" applyProtection="1">
      <alignment horizontal="center" vertical="center"/>
    </xf>
    <xf numFmtId="0" fontId="24" fillId="9" borderId="0" xfId="0" applyFont="1" applyFill="1" applyBorder="1"/>
    <xf numFmtId="166" fontId="24" fillId="9" borderId="0" xfId="0" applyNumberFormat="1" applyFont="1" applyFill="1" applyBorder="1" applyAlignment="1">
      <alignment horizontal="left" vertical="center"/>
    </xf>
    <xf numFmtId="166" fontId="24" fillId="9" borderId="0" xfId="2" applyNumberFormat="1" applyFont="1" applyFill="1" applyBorder="1" applyAlignment="1" applyProtection="1">
      <alignment horizontal="left" vertical="center"/>
    </xf>
    <xf numFmtId="168" fontId="26" fillId="9" borderId="0" xfId="2" applyFont="1" applyFill="1" applyBorder="1" applyAlignment="1" applyProtection="1">
      <alignment horizontal="center" vertical="center" wrapText="1"/>
    </xf>
    <xf numFmtId="171" fontId="28" fillId="9" borderId="0" xfId="18" applyNumberFormat="1" applyFont="1" applyFill="1" applyBorder="1" applyAlignment="1" applyProtection="1">
      <alignment horizontal="center" vertical="center" wrapText="1"/>
    </xf>
    <xf numFmtId="0" fontId="23" fillId="16" borderId="2" xfId="18" applyFont="1" applyFill="1" applyBorder="1" applyAlignment="1" applyProtection="1">
      <alignment horizontal="center" vertical="center"/>
    </xf>
    <xf numFmtId="0" fontId="28" fillId="17" borderId="2" xfId="18" applyFont="1" applyFill="1" applyBorder="1" applyAlignment="1" applyProtection="1">
      <alignment horizontal="center" vertical="center" wrapText="1"/>
    </xf>
    <xf numFmtId="0" fontId="24" fillId="9" borderId="4" xfId="18" applyFont="1" applyFill="1" applyBorder="1" applyAlignment="1" applyProtection="1">
      <alignment vertical="center" wrapText="1"/>
    </xf>
    <xf numFmtId="0" fontId="24" fillId="9" borderId="4" xfId="18" applyFont="1" applyFill="1" applyBorder="1" applyAlignment="1" applyProtection="1">
      <alignment horizontal="left" vertical="center"/>
    </xf>
    <xf numFmtId="165" fontId="24" fillId="9" borderId="4" xfId="18" applyNumberFormat="1" applyFont="1" applyFill="1" applyBorder="1" applyAlignment="1" applyProtection="1">
      <alignment horizontal="center" vertical="center"/>
    </xf>
    <xf numFmtId="0" fontId="24" fillId="9" borderId="4" xfId="0" applyFont="1" applyFill="1" applyBorder="1"/>
    <xf numFmtId="166" fontId="24" fillId="9" borderId="4" xfId="0" applyNumberFormat="1" applyFont="1" applyFill="1" applyBorder="1" applyAlignment="1">
      <alignment horizontal="left" vertical="center"/>
    </xf>
    <xf numFmtId="166" fontId="24" fillId="9" borderId="4" xfId="2" applyNumberFormat="1" applyFont="1" applyFill="1" applyBorder="1" applyAlignment="1" applyProtection="1">
      <alignment horizontal="left" vertical="center"/>
    </xf>
    <xf numFmtId="166" fontId="24" fillId="9" borderId="23" xfId="2" applyNumberFormat="1" applyFont="1" applyFill="1" applyBorder="1" applyAlignment="1" applyProtection="1">
      <alignment horizontal="left" vertical="center"/>
    </xf>
    <xf numFmtId="166" fontId="31" fillId="9" borderId="2" xfId="2" applyNumberFormat="1" applyFont="1" applyFill="1" applyBorder="1" applyAlignment="1" applyProtection="1">
      <alignment horizontal="left" vertical="center"/>
    </xf>
    <xf numFmtId="171" fontId="28" fillId="9" borderId="21" xfId="18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left" vertical="center"/>
    </xf>
    <xf numFmtId="166" fontId="24" fillId="9" borderId="7" xfId="2" applyNumberFormat="1" applyFont="1" applyFill="1" applyBorder="1" applyAlignment="1" applyProtection="1">
      <alignment horizontal="left" vertical="center"/>
    </xf>
    <xf numFmtId="171" fontId="28" fillId="9" borderId="24" xfId="18" applyNumberFormat="1" applyFont="1" applyFill="1" applyBorder="1" applyAlignment="1" applyProtection="1">
      <alignment horizontal="center" vertical="center" wrapText="1"/>
    </xf>
    <xf numFmtId="0" fontId="24" fillId="9" borderId="5" xfId="18" applyFont="1" applyFill="1" applyBorder="1" applyAlignment="1" applyProtection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170" fontId="24" fillId="9" borderId="2" xfId="2" applyNumberFormat="1" applyFont="1" applyFill="1" applyBorder="1" applyAlignment="1" applyProtection="1">
      <alignment horizontal="left" vertical="center"/>
    </xf>
    <xf numFmtId="0" fontId="24" fillId="0" borderId="2" xfId="18" applyFont="1" applyBorder="1" applyAlignment="1" applyProtection="1">
      <alignment horizontal="left" vertical="center"/>
    </xf>
    <xf numFmtId="0" fontId="24" fillId="0" borderId="2" xfId="0" applyFont="1" applyBorder="1"/>
    <xf numFmtId="0" fontId="24" fillId="9" borderId="4" xfId="18" applyFont="1" applyFill="1" applyBorder="1" applyAlignment="1" applyProtection="1">
      <alignment vertical="center"/>
    </xf>
    <xf numFmtId="0" fontId="31" fillId="17" borderId="4" xfId="18" applyFont="1" applyFill="1" applyBorder="1" applyAlignment="1" applyProtection="1">
      <alignment horizontal="left" vertical="center"/>
    </xf>
    <xf numFmtId="0" fontId="31" fillId="17" borderId="4" xfId="18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166" fontId="31" fillId="17" borderId="23" xfId="2" applyNumberFormat="1" applyFont="1" applyFill="1" applyBorder="1" applyAlignment="1" applyProtection="1">
      <alignment horizontal="left" vertical="center"/>
    </xf>
    <xf numFmtId="166" fontId="31" fillId="17" borderId="4" xfId="2" applyNumberFormat="1" applyFont="1" applyFill="1" applyBorder="1" applyAlignment="1" applyProtection="1">
      <alignment horizontal="left" vertical="center"/>
    </xf>
    <xf numFmtId="166" fontId="31" fillId="17" borderId="2" xfId="2" applyNumberFormat="1" applyFont="1" applyFill="1" applyBorder="1" applyAlignment="1" applyProtection="1">
      <alignment horizontal="left" vertical="center"/>
    </xf>
    <xf numFmtId="166" fontId="31" fillId="17" borderId="25" xfId="2" applyNumberFormat="1" applyFont="1" applyFill="1" applyBorder="1" applyAlignment="1" applyProtection="1">
      <alignment horizontal="left" vertical="center"/>
    </xf>
    <xf numFmtId="0" fontId="28" fillId="9" borderId="0" xfId="18" applyFont="1" applyFill="1" applyBorder="1" applyAlignment="1" applyProtection="1">
      <alignment horizontal="left" vertical="center"/>
    </xf>
    <xf numFmtId="0" fontId="28" fillId="9" borderId="0" xfId="0" applyFont="1" applyFill="1" applyAlignment="1">
      <alignment horizontal="center" vertical="center"/>
    </xf>
    <xf numFmtId="165" fontId="28" fillId="9" borderId="0" xfId="0" applyNumberFormat="1" applyFont="1" applyFill="1" applyAlignment="1">
      <alignment horizontal="center" vertical="center"/>
    </xf>
    <xf numFmtId="165" fontId="26" fillId="9" borderId="2" xfId="18" applyNumberFormat="1" applyFont="1" applyFill="1" applyBorder="1" applyAlignment="1" applyProtection="1">
      <alignment horizontal="center" vertical="center"/>
    </xf>
    <xf numFmtId="0" fontId="26" fillId="9" borderId="2" xfId="0" applyFont="1" applyFill="1" applyBorder="1"/>
    <xf numFmtId="166" fontId="26" fillId="9" borderId="2" xfId="0" applyNumberFormat="1" applyFont="1" applyFill="1" applyBorder="1" applyAlignment="1">
      <alignment horizontal="left" vertical="center"/>
    </xf>
    <xf numFmtId="164" fontId="26" fillId="0" borderId="2" xfId="2" applyNumberFormat="1" applyFont="1" applyBorder="1" applyAlignment="1" applyProtection="1">
      <alignment horizontal="left"/>
    </xf>
    <xf numFmtId="166" fontId="26" fillId="9" borderId="2" xfId="2" applyNumberFormat="1" applyFont="1" applyFill="1" applyBorder="1" applyAlignment="1" applyProtection="1">
      <alignment horizontal="left" vertical="center"/>
    </xf>
    <xf numFmtId="168" fontId="26" fillId="9" borderId="5" xfId="2" applyFont="1" applyFill="1" applyBorder="1" applyAlignment="1" applyProtection="1">
      <alignment horizontal="center" vertical="center" wrapText="1"/>
    </xf>
    <xf numFmtId="171" fontId="28" fillId="9" borderId="5" xfId="18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12" fillId="9" borderId="2" xfId="18" applyFont="1" applyFill="1" applyBorder="1" applyAlignment="1" applyProtection="1">
      <alignment vertical="center" wrapText="1"/>
    </xf>
    <xf numFmtId="0" fontId="28" fillId="17" borderId="2" xfId="18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left" vertical="center"/>
    </xf>
    <xf numFmtId="166" fontId="28" fillId="17" borderId="2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horizontal="center" vertical="center"/>
    </xf>
    <xf numFmtId="167" fontId="12" fillId="9" borderId="0" xfId="18" applyNumberFormat="1" applyFont="1" applyFill="1" applyBorder="1" applyAlignment="1" applyProtection="1">
      <alignment horizontal="right" vertical="center" wrapText="1"/>
    </xf>
    <xf numFmtId="166" fontId="12" fillId="9" borderId="0" xfId="18" applyNumberFormat="1" applyFont="1" applyFill="1" applyBorder="1" applyAlignment="1" applyProtection="1">
      <alignment horizontal="center" vertical="center"/>
    </xf>
    <xf numFmtId="166" fontId="33" fillId="9" borderId="2" xfId="18" applyNumberFormat="1" applyFont="1" applyFill="1" applyBorder="1" applyAlignment="1" applyProtection="1">
      <alignment horizontal="center" vertical="center"/>
    </xf>
    <xf numFmtId="166" fontId="28" fillId="9" borderId="2" xfId="18" applyNumberFormat="1" applyFont="1" applyFill="1" applyBorder="1" applyAlignment="1" applyProtection="1">
      <alignment horizontal="center" vertical="center"/>
    </xf>
    <xf numFmtId="0" fontId="26" fillId="0" borderId="0" xfId="0" applyFont="1"/>
    <xf numFmtId="164" fontId="26" fillId="0" borderId="7" xfId="2" applyNumberFormat="1" applyFont="1" applyBorder="1" applyAlignment="1" applyProtection="1"/>
    <xf numFmtId="164" fontId="26" fillId="9" borderId="4" xfId="2" applyNumberFormat="1" applyFont="1" applyFill="1" applyBorder="1" applyAlignment="1" applyProtection="1">
      <alignment vertical="center"/>
    </xf>
    <xf numFmtId="0" fontId="26" fillId="9" borderId="4" xfId="18" applyFont="1" applyFill="1" applyBorder="1" applyAlignment="1" applyProtection="1">
      <alignment horizontal="left" vertical="center"/>
    </xf>
    <xf numFmtId="165" fontId="26" fillId="9" borderId="4" xfId="18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23" xfId="2" applyNumberFormat="1" applyFont="1" applyBorder="1" applyAlignment="1" applyProtection="1">
      <alignment horizontal="center" vertical="center"/>
    </xf>
    <xf numFmtId="164" fontId="26" fillId="0" borderId="4" xfId="2" applyNumberFormat="1" applyFont="1" applyBorder="1" applyAlignment="1" applyProtection="1"/>
    <xf numFmtId="164" fontId="26" fillId="9" borderId="2" xfId="2" applyNumberFormat="1" applyFont="1" applyFill="1" applyBorder="1" applyAlignment="1" applyProtection="1">
      <alignment vertical="center"/>
    </xf>
    <xf numFmtId="164" fontId="26" fillId="9" borderId="5" xfId="2" applyNumberFormat="1" applyFont="1" applyFill="1" applyBorder="1" applyAlignment="1" applyProtection="1">
      <alignment vertical="center"/>
    </xf>
    <xf numFmtId="0" fontId="28" fillId="17" borderId="2" xfId="1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17" borderId="7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/>
    <xf numFmtId="0" fontId="26" fillId="9" borderId="4" xfId="18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>
      <alignment horizontal="center" vertical="center"/>
    </xf>
    <xf numFmtId="4" fontId="12" fillId="9" borderId="0" xfId="18" applyNumberFormat="1" applyFont="1" applyFill="1" applyBorder="1" applyAlignment="1" applyProtection="1">
      <alignment vertical="center"/>
    </xf>
    <xf numFmtId="0" fontId="26" fillId="9" borderId="5" xfId="18" applyFont="1" applyFill="1" applyBorder="1" applyAlignment="1" applyProtection="1">
      <alignment horizontal="left" vertical="center"/>
    </xf>
    <xf numFmtId="0" fontId="26" fillId="9" borderId="5" xfId="18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center" vertical="center"/>
    </xf>
    <xf numFmtId="0" fontId="26" fillId="9" borderId="5" xfId="18" applyFont="1" applyFill="1" applyBorder="1" applyAlignment="1" applyProtection="1">
      <alignment vertical="center"/>
    </xf>
    <xf numFmtId="164" fontId="26" fillId="0" borderId="5" xfId="2" applyNumberFormat="1" applyFont="1" applyBorder="1" applyAlignment="1" applyProtection="1"/>
    <xf numFmtId="0" fontId="28" fillId="0" borderId="3" xfId="0" applyFont="1" applyBorder="1" applyAlignment="1">
      <alignment horizontal="center" vertical="center"/>
    </xf>
    <xf numFmtId="164" fontId="28" fillId="17" borderId="2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34" fillId="0" borderId="0" xfId="0" applyFont="1"/>
    <xf numFmtId="0" fontId="28" fillId="16" borderId="2" xfId="18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horizontal="center"/>
    </xf>
    <xf numFmtId="166" fontId="26" fillId="9" borderId="2" xfId="18" applyNumberFormat="1" applyFont="1" applyFill="1" applyBorder="1" applyAlignment="1" applyProtection="1">
      <alignment horizontal="left"/>
    </xf>
    <xf numFmtId="0" fontId="26" fillId="0" borderId="2" xfId="0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3" fillId="12" borderId="2" xfId="18" applyFont="1" applyFill="1" applyBorder="1" applyAlignment="1" applyProtection="1">
      <alignment horizontal="center" vertical="center"/>
    </xf>
    <xf numFmtId="0" fontId="23" fillId="12" borderId="2" xfId="18" applyFont="1" applyFill="1" applyBorder="1" applyAlignment="1" applyProtection="1">
      <alignment horizontal="center" vertical="center" wrapText="1"/>
    </xf>
    <xf numFmtId="0" fontId="22" fillId="9" borderId="15" xfId="18" applyFont="1" applyFill="1" applyBorder="1" applyAlignment="1" applyProtection="1">
      <alignment horizontal="center" vertical="center" wrapText="1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10" borderId="2" xfId="18" applyFont="1" applyFill="1" applyBorder="1" applyAlignment="1" applyProtection="1">
      <alignment horizontal="center" vertical="center" wrapText="1"/>
    </xf>
    <xf numFmtId="0" fontId="28" fillId="15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0" fontId="22" fillId="9" borderId="20" xfId="18" applyFont="1" applyFill="1" applyBorder="1" applyAlignment="1" applyProtection="1">
      <alignment horizontal="center"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167" fontId="26" fillId="9" borderId="2" xfId="18" applyNumberFormat="1" applyFont="1" applyFill="1" applyBorder="1" applyAlignment="1" applyProtection="1">
      <alignment horizontal="center" vertical="center"/>
    </xf>
    <xf numFmtId="0" fontId="28" fillId="16" borderId="2" xfId="18" applyFont="1" applyFill="1" applyBorder="1" applyAlignment="1" applyProtection="1">
      <alignment horizontal="center" vertical="center"/>
    </xf>
    <xf numFmtId="0" fontId="28" fillId="1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8" fontId="0" fillId="0" borderId="2" xfId="2" applyFont="1" applyBorder="1"/>
    <xf numFmtId="9" fontId="8" fillId="18" borderId="2" xfId="3" applyFont="1" applyFill="1" applyBorder="1" applyAlignment="1" applyProtection="1">
      <alignment horizontal="center"/>
    </xf>
    <xf numFmtId="166" fontId="25" fillId="19" borderId="2" xfId="18" applyNumberFormat="1" applyFont="1" applyFill="1" applyBorder="1" applyAlignment="1" applyProtection="1">
      <alignment horizontal="left" vertical="center"/>
    </xf>
    <xf numFmtId="1" fontId="0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3" fontId="0" fillId="0" borderId="2" xfId="2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" fontId="0" fillId="0" borderId="27" xfId="2" applyNumberFormat="1" applyFont="1" applyBorder="1" applyAlignment="1">
      <alignment horizontal="center" vertical="center" wrapText="1"/>
    </xf>
    <xf numFmtId="168" fontId="0" fillId="0" borderId="27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1" fontId="0" fillId="0" borderId="30" xfId="2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21" fillId="13" borderId="29" xfId="18" applyFont="1" applyFill="1" applyBorder="1" applyAlignment="1" applyProtection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9" fontId="35" fillId="0" borderId="35" xfId="3" applyBorder="1" applyAlignment="1">
      <alignment horizontal="center" vertical="center"/>
    </xf>
    <xf numFmtId="9" fontId="35" fillId="0" borderId="36" xfId="3" applyBorder="1" applyAlignment="1">
      <alignment horizontal="center" vertical="center"/>
    </xf>
    <xf numFmtId="0" fontId="0" fillId="0" borderId="37" xfId="0" applyBorder="1"/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9" xfId="0" applyBorder="1" applyAlignment="1">
      <alignment horizontal="center" vertical="center"/>
    </xf>
    <xf numFmtId="168" fontId="0" fillId="0" borderId="30" xfId="2" applyFont="1" applyBorder="1" applyAlignment="1">
      <alignment horizontal="center" vertical="center"/>
    </xf>
    <xf numFmtId="0" fontId="21" fillId="13" borderId="30" xfId="18" applyFont="1" applyFill="1" applyBorder="1" applyAlignment="1" applyProtection="1">
      <alignment horizontal="center" vertical="center"/>
    </xf>
    <xf numFmtId="0" fontId="0" fillId="0" borderId="31" xfId="0" applyFill="1" applyBorder="1" applyAlignment="1">
      <alignment horizontal="center" vertical="center"/>
    </xf>
    <xf numFmtId="9" fontId="35" fillId="0" borderId="33" xfId="3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/>
    </xf>
    <xf numFmtId="173" fontId="0" fillId="0" borderId="35" xfId="2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</cellXfs>
  <cellStyles count="31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te 17" xfId="24" xr:uid="{00000000-0005-0000-0000-00001A000000}"/>
    <cellStyle name="Porcentagem" xfId="3" builtinId="5"/>
    <cellStyle name="Porcentagem 2" xfId="25" xr:uid="{00000000-0005-0000-0000-00001B000000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abSelected="1" topLeftCell="A46" zoomScaleNormal="100" workbookViewId="0">
      <selection activeCell="G1" sqref="G1"/>
    </sheetView>
  </sheetViews>
  <sheetFormatPr defaultColWidth="8.7109375" defaultRowHeight="12.75"/>
  <cols>
    <col min="1" max="1" width="2" style="15" customWidth="1"/>
    <col min="2" max="2" width="28.7109375" style="15" customWidth="1"/>
    <col min="3" max="3" width="2.140625" style="15" customWidth="1"/>
    <col min="4" max="5" width="20.5703125" style="16" customWidth="1"/>
    <col min="6" max="7" width="20.5703125" style="15" customWidth="1"/>
    <col min="8" max="8" width="22" style="15" customWidth="1"/>
    <col min="9" max="9" width="9.42578125" style="15" customWidth="1"/>
    <col min="10" max="10" width="24.28515625" style="15" customWidth="1"/>
    <col min="11" max="11" width="22" style="15" customWidth="1"/>
    <col min="12" max="12" width="26.28515625" style="15" customWidth="1"/>
    <col min="13" max="13" width="19.5703125" style="15" customWidth="1"/>
    <col min="14" max="257" width="9.140625" style="15" customWidth="1"/>
    <col min="258" max="258" width="9.140625" customWidth="1"/>
  </cols>
  <sheetData>
    <row r="1" spans="1:8" ht="17.25" customHeight="1">
      <c r="A1" s="17"/>
      <c r="B1" s="18" t="s">
        <v>0</v>
      </c>
    </row>
    <row r="2" spans="1:8" ht="17.25" customHeight="1">
      <c r="A2" s="17"/>
      <c r="B2" s="18" t="s">
        <v>1</v>
      </c>
    </row>
    <row r="3" spans="1:8" ht="17.25" customHeight="1">
      <c r="A3" s="17"/>
      <c r="B3" s="18" t="s">
        <v>2</v>
      </c>
    </row>
    <row r="4" spans="1:8" ht="17.25" customHeight="1">
      <c r="A4" s="19"/>
      <c r="B4" s="18" t="s">
        <v>3</v>
      </c>
    </row>
    <row r="5" spans="1:8" ht="17.25" customHeight="1">
      <c r="B5" s="20" t="s">
        <v>4</v>
      </c>
    </row>
    <row r="6" spans="1:8" ht="17.25" customHeight="1">
      <c r="B6" s="20"/>
    </row>
    <row r="7" spans="1:8" ht="18" customHeight="1">
      <c r="B7" s="14" t="s">
        <v>5</v>
      </c>
      <c r="C7" s="22"/>
      <c r="D7" s="13" t="s">
        <v>6</v>
      </c>
      <c r="E7" s="13"/>
      <c r="F7" s="13"/>
      <c r="G7" s="13"/>
    </row>
    <row r="8" spans="1:8" ht="26.25" customHeight="1">
      <c r="B8" s="14"/>
      <c r="C8" s="22"/>
      <c r="D8" s="23" t="s">
        <v>7</v>
      </c>
      <c r="E8" s="24" t="s">
        <v>8</v>
      </c>
      <c r="F8" s="23"/>
      <c r="G8" s="21" t="s">
        <v>9</v>
      </c>
    </row>
    <row r="9" spans="1:8" ht="18.75" customHeight="1">
      <c r="B9" s="25" t="s">
        <v>10</v>
      </c>
      <c r="D9" s="26">
        <v>78408.72</v>
      </c>
      <c r="E9" s="27">
        <v>0</v>
      </c>
      <c r="F9" s="27">
        <v>0</v>
      </c>
      <c r="G9" s="28">
        <f t="shared" ref="G9:G25" si="0">D9+E9+F9</f>
        <v>78408.72</v>
      </c>
      <c r="H9" s="29"/>
    </row>
    <row r="10" spans="1:8" ht="18.75" customHeight="1">
      <c r="B10" s="30" t="s">
        <v>11</v>
      </c>
      <c r="D10" s="26">
        <v>72088.73</v>
      </c>
      <c r="E10" s="27">
        <v>0</v>
      </c>
      <c r="F10" s="27">
        <v>0</v>
      </c>
      <c r="G10" s="28">
        <f t="shared" si="0"/>
        <v>72088.73</v>
      </c>
    </row>
    <row r="11" spans="1:8" ht="18.75" customHeight="1">
      <c r="B11" s="30" t="s">
        <v>12</v>
      </c>
      <c r="D11" s="26">
        <v>200833.85</v>
      </c>
      <c r="E11" s="27">
        <v>0</v>
      </c>
      <c r="F11" s="27">
        <v>0</v>
      </c>
      <c r="G11" s="28">
        <f t="shared" si="0"/>
        <v>200833.85</v>
      </c>
    </row>
    <row r="12" spans="1:8" ht="18.75" customHeight="1">
      <c r="B12" s="30" t="s">
        <v>13</v>
      </c>
      <c r="D12" s="26">
        <v>14249.29</v>
      </c>
      <c r="E12" s="27">
        <v>0</v>
      </c>
      <c r="F12" s="27">
        <v>0</v>
      </c>
      <c r="G12" s="28">
        <f t="shared" si="0"/>
        <v>14249.29</v>
      </c>
    </row>
    <row r="13" spans="1:8" ht="18.75" customHeight="1">
      <c r="B13" s="30" t="s">
        <v>14</v>
      </c>
      <c r="D13" s="26">
        <v>134811.73000000001</v>
      </c>
      <c r="E13" s="27">
        <v>0</v>
      </c>
      <c r="F13" s="27">
        <v>0</v>
      </c>
      <c r="G13" s="28">
        <f t="shared" si="0"/>
        <v>134811.73000000001</v>
      </c>
    </row>
    <row r="14" spans="1:8" ht="18.75" customHeight="1">
      <c r="B14" s="30" t="s">
        <v>15</v>
      </c>
      <c r="D14" s="26">
        <v>96950.09</v>
      </c>
      <c r="E14" s="27">
        <v>0</v>
      </c>
      <c r="F14" s="27">
        <v>0</v>
      </c>
      <c r="G14" s="28">
        <f t="shared" si="0"/>
        <v>96950.09</v>
      </c>
    </row>
    <row r="15" spans="1:8" ht="18.75" customHeight="1">
      <c r="B15" s="30" t="s">
        <v>16</v>
      </c>
      <c r="D15" s="26">
        <v>155976.26999999999</v>
      </c>
      <c r="E15" s="27">
        <v>0</v>
      </c>
      <c r="F15" s="27">
        <v>0</v>
      </c>
      <c r="G15" s="28">
        <f t="shared" si="0"/>
        <v>155976.26999999999</v>
      </c>
    </row>
    <row r="16" spans="1:8" ht="18.75" customHeight="1">
      <c r="B16" s="30" t="s">
        <v>17</v>
      </c>
      <c r="D16" s="26">
        <v>170903.73</v>
      </c>
      <c r="E16" s="27">
        <v>0</v>
      </c>
      <c r="F16" s="27">
        <v>0</v>
      </c>
      <c r="G16" s="28">
        <f t="shared" si="0"/>
        <v>170903.73</v>
      </c>
    </row>
    <row r="17" spans="2:7" ht="18.75" customHeight="1">
      <c r="B17" s="30" t="s">
        <v>18</v>
      </c>
      <c r="D17" s="26">
        <v>101536.57</v>
      </c>
      <c r="E17" s="27">
        <v>0</v>
      </c>
      <c r="F17" s="27">
        <v>0</v>
      </c>
      <c r="G17" s="28">
        <f t="shared" si="0"/>
        <v>101536.57</v>
      </c>
    </row>
    <row r="18" spans="2:7" ht="18.75" customHeight="1">
      <c r="B18" s="30" t="s">
        <v>19</v>
      </c>
      <c r="D18" s="26">
        <v>57731.7</v>
      </c>
      <c r="E18" s="27">
        <v>0</v>
      </c>
      <c r="F18" s="27">
        <v>0</v>
      </c>
      <c r="G18" s="28">
        <f t="shared" si="0"/>
        <v>57731.7</v>
      </c>
    </row>
    <row r="19" spans="2:7" ht="18.75" customHeight="1">
      <c r="B19" s="30" t="s">
        <v>20</v>
      </c>
      <c r="D19" s="26">
        <v>235650.07</v>
      </c>
      <c r="E19" s="27">
        <v>0</v>
      </c>
      <c r="F19" s="27">
        <v>0</v>
      </c>
      <c r="G19" s="28">
        <f t="shared" si="0"/>
        <v>235650.07</v>
      </c>
    </row>
    <row r="20" spans="2:7" ht="18.75" customHeight="1">
      <c r="B20" s="30" t="s">
        <v>21</v>
      </c>
      <c r="D20" s="26">
        <v>70543.11</v>
      </c>
      <c r="E20" s="27">
        <v>0</v>
      </c>
      <c r="F20" s="27">
        <v>0</v>
      </c>
      <c r="G20" s="28">
        <f t="shared" si="0"/>
        <v>70543.11</v>
      </c>
    </row>
    <row r="21" spans="2:7" ht="18.75" customHeight="1">
      <c r="B21" s="30" t="s">
        <v>22</v>
      </c>
      <c r="D21" s="26">
        <v>91434.04</v>
      </c>
      <c r="E21" s="27">
        <v>0</v>
      </c>
      <c r="F21" s="27">
        <v>0</v>
      </c>
      <c r="G21" s="28">
        <f t="shared" si="0"/>
        <v>91434.04</v>
      </c>
    </row>
    <row r="22" spans="2:7" ht="18.75" customHeight="1">
      <c r="B22" s="31" t="s">
        <v>23</v>
      </c>
      <c r="D22" s="26">
        <v>156062.64000000001</v>
      </c>
      <c r="E22" s="27">
        <v>0</v>
      </c>
      <c r="F22" s="27">
        <v>0</v>
      </c>
      <c r="G22" s="28">
        <f t="shared" si="0"/>
        <v>156062.64000000001</v>
      </c>
    </row>
    <row r="23" spans="2:7" ht="18.75" customHeight="1">
      <c r="B23" s="31" t="s">
        <v>24</v>
      </c>
      <c r="D23" s="26">
        <v>0</v>
      </c>
      <c r="E23" s="28">
        <v>41115.449999999997</v>
      </c>
      <c r="F23" s="27">
        <v>0</v>
      </c>
      <c r="G23" s="28">
        <f t="shared" si="0"/>
        <v>41115.449999999997</v>
      </c>
    </row>
    <row r="24" spans="2:7" ht="18.75" customHeight="1">
      <c r="B24" s="31" t="s">
        <v>25</v>
      </c>
      <c r="D24" s="26">
        <v>0</v>
      </c>
      <c r="E24" s="28">
        <v>24181.38</v>
      </c>
      <c r="F24" s="27">
        <v>0</v>
      </c>
      <c r="G24" s="28">
        <f t="shared" si="0"/>
        <v>24181.38</v>
      </c>
    </row>
    <row r="25" spans="2:7" ht="18.75" customHeight="1">
      <c r="B25" s="31"/>
      <c r="D25" s="26">
        <v>0</v>
      </c>
      <c r="E25" s="28">
        <v>0</v>
      </c>
      <c r="F25" s="27">
        <v>0</v>
      </c>
      <c r="G25" s="28">
        <f t="shared" si="0"/>
        <v>0</v>
      </c>
    </row>
    <row r="26" spans="2:7" ht="18" customHeight="1">
      <c r="B26" s="21" t="s">
        <v>9</v>
      </c>
      <c r="C26" s="22"/>
      <c r="D26" s="32">
        <f>SUM(D9:D25)</f>
        <v>1637180.54</v>
      </c>
      <c r="E26" s="32">
        <f>SUM(E9:E25)</f>
        <v>65296.83</v>
      </c>
      <c r="F26" s="32">
        <f>SUM(F9:F25)</f>
        <v>0</v>
      </c>
      <c r="G26" s="32">
        <f>SUM(G9:G25)</f>
        <v>1702477.3699999999</v>
      </c>
    </row>
    <row r="27" spans="2:7" ht="18" customHeight="1"/>
    <row r="28" spans="2:7" ht="18" customHeight="1"/>
    <row r="29" spans="2:7" ht="18" customHeight="1">
      <c r="B29" s="14" t="s">
        <v>5</v>
      </c>
      <c r="C29" s="33"/>
      <c r="D29" s="13" t="s">
        <v>26</v>
      </c>
      <c r="E29" s="13"/>
      <c r="F29" s="13"/>
      <c r="G29" s="13"/>
    </row>
    <row r="30" spans="2:7" ht="18" customHeight="1">
      <c r="B30" s="14"/>
      <c r="C30" s="33"/>
      <c r="D30" s="23" t="s">
        <v>27</v>
      </c>
      <c r="E30" s="24"/>
      <c r="F30" s="23"/>
      <c r="G30" s="21" t="s">
        <v>9</v>
      </c>
    </row>
    <row r="31" spans="2:7" ht="18" customHeight="1">
      <c r="B31" s="34" t="s">
        <v>28</v>
      </c>
      <c r="C31" s="35"/>
      <c r="D31" s="36">
        <v>130151.42</v>
      </c>
      <c r="E31" s="27">
        <v>0</v>
      </c>
      <c r="F31" s="27">
        <v>0</v>
      </c>
      <c r="G31" s="28">
        <f t="shared" ref="G31:G37" si="1">SUM(D31:F31)</f>
        <v>130151.42</v>
      </c>
    </row>
    <row r="32" spans="2:7" ht="18" customHeight="1">
      <c r="B32" s="25" t="s">
        <v>29</v>
      </c>
      <c r="C32" s="35"/>
      <c r="D32" s="36">
        <v>15262.59</v>
      </c>
      <c r="E32" s="27">
        <v>0</v>
      </c>
      <c r="F32" s="27">
        <v>0</v>
      </c>
      <c r="G32" s="28">
        <f t="shared" si="1"/>
        <v>15262.59</v>
      </c>
    </row>
    <row r="33" spans="2:7" ht="18" customHeight="1">
      <c r="B33" s="25" t="s">
        <v>30</v>
      </c>
      <c r="C33" s="35"/>
      <c r="D33" s="36">
        <v>28723.01</v>
      </c>
      <c r="E33" s="27">
        <v>0</v>
      </c>
      <c r="F33" s="27">
        <v>0</v>
      </c>
      <c r="G33" s="28">
        <f t="shared" si="1"/>
        <v>28723.01</v>
      </c>
    </row>
    <row r="34" spans="2:7" ht="18" customHeight="1">
      <c r="B34" s="37" t="s">
        <v>31</v>
      </c>
      <c r="C34" s="35"/>
      <c r="D34" s="36">
        <v>79182.929999999993</v>
      </c>
      <c r="E34" s="27">
        <v>0</v>
      </c>
      <c r="F34" s="27">
        <v>0</v>
      </c>
      <c r="G34" s="28">
        <f t="shared" si="1"/>
        <v>79182.929999999993</v>
      </c>
    </row>
    <row r="35" spans="2:7" ht="18" customHeight="1">
      <c r="B35" s="37" t="s">
        <v>32</v>
      </c>
      <c r="C35" s="35"/>
      <c r="D35" s="27">
        <v>46450.53</v>
      </c>
      <c r="E35" s="27">
        <v>0</v>
      </c>
      <c r="F35" s="27">
        <v>0</v>
      </c>
      <c r="G35" s="28">
        <f t="shared" si="1"/>
        <v>46450.53</v>
      </c>
    </row>
    <row r="36" spans="2:7" ht="18" customHeight="1">
      <c r="B36" s="37" t="s">
        <v>33</v>
      </c>
      <c r="C36" s="35"/>
      <c r="D36" s="27">
        <v>48706.48</v>
      </c>
      <c r="E36" s="27">
        <v>0</v>
      </c>
      <c r="F36" s="27">
        <v>0</v>
      </c>
      <c r="G36" s="28">
        <f t="shared" si="1"/>
        <v>48706.48</v>
      </c>
    </row>
    <row r="37" spans="2:7" ht="18" customHeight="1">
      <c r="B37" s="30" t="s">
        <v>20</v>
      </c>
      <c r="C37" s="35"/>
      <c r="D37" s="27">
        <v>0</v>
      </c>
      <c r="E37" s="27">
        <v>0</v>
      </c>
      <c r="F37" s="27">
        <v>0</v>
      </c>
      <c r="G37" s="28">
        <f t="shared" si="1"/>
        <v>0</v>
      </c>
    </row>
    <row r="38" spans="2:7" ht="18" customHeight="1">
      <c r="B38" s="21" t="s">
        <v>9</v>
      </c>
      <c r="C38" s="33"/>
      <c r="D38" s="32">
        <f>SUM(D31:D37)</f>
        <v>348476.95999999996</v>
      </c>
      <c r="E38" s="32">
        <f>SUM(E31:E37)</f>
        <v>0</v>
      </c>
      <c r="F38" s="32">
        <f>SUM(F31:F37)</f>
        <v>0</v>
      </c>
      <c r="G38" s="32">
        <f>SUM(G31:G37)</f>
        <v>348476.95999999996</v>
      </c>
    </row>
    <row r="39" spans="2:7" ht="18" customHeight="1"/>
    <row r="40" spans="2:7" ht="18" customHeight="1"/>
    <row r="41" spans="2:7" ht="37.5" customHeight="1">
      <c r="B41" s="12" t="s">
        <v>5</v>
      </c>
      <c r="C41" s="33"/>
      <c r="D41" s="11" t="s">
        <v>34</v>
      </c>
      <c r="E41" s="11"/>
      <c r="F41" s="11"/>
    </row>
    <row r="42" spans="2:7" ht="18.75" customHeight="1">
      <c r="B42" s="12"/>
      <c r="C42" s="33"/>
      <c r="D42" s="39" t="s">
        <v>35</v>
      </c>
      <c r="E42" s="38" t="s">
        <v>36</v>
      </c>
      <c r="F42" s="38" t="s">
        <v>9</v>
      </c>
    </row>
    <row r="43" spans="2:7" ht="18.75" customHeight="1">
      <c r="B43" s="34" t="s">
        <v>28</v>
      </c>
      <c r="C43" s="35"/>
      <c r="D43" s="40">
        <f t="shared" ref="D43:D54" si="2">G9</f>
        <v>78408.72</v>
      </c>
      <c r="E43" s="41">
        <f>G31</f>
        <v>130151.42</v>
      </c>
      <c r="F43" s="41">
        <f t="shared" ref="F43:F55" si="3">D43+E43</f>
        <v>208560.14</v>
      </c>
    </row>
    <row r="44" spans="2:7" ht="18.75" customHeight="1">
      <c r="B44" s="25" t="s">
        <v>37</v>
      </c>
      <c r="C44" s="35"/>
      <c r="D44" s="40">
        <f t="shared" si="2"/>
        <v>72088.73</v>
      </c>
      <c r="E44" s="41">
        <v>0</v>
      </c>
      <c r="F44" s="41">
        <f t="shared" si="3"/>
        <v>72088.73</v>
      </c>
    </row>
    <row r="45" spans="2:7" ht="18.75" customHeight="1">
      <c r="B45" s="25" t="s">
        <v>29</v>
      </c>
      <c r="C45" s="35"/>
      <c r="D45" s="40">
        <f t="shared" si="2"/>
        <v>200833.85</v>
      </c>
      <c r="E45" s="41">
        <f>G32</f>
        <v>15262.59</v>
      </c>
      <c r="F45" s="41">
        <f t="shared" si="3"/>
        <v>216096.44</v>
      </c>
    </row>
    <row r="46" spans="2:7" ht="18.75" customHeight="1">
      <c r="B46" s="25" t="s">
        <v>33</v>
      </c>
      <c r="C46" s="35"/>
      <c r="D46" s="40">
        <f t="shared" si="2"/>
        <v>14249.29</v>
      </c>
      <c r="E46" s="41">
        <f>D36</f>
        <v>48706.48</v>
      </c>
      <c r="F46" s="41">
        <f t="shared" si="3"/>
        <v>62955.770000000004</v>
      </c>
    </row>
    <row r="47" spans="2:7" ht="18.75" customHeight="1">
      <c r="B47" s="25" t="s">
        <v>30</v>
      </c>
      <c r="C47" s="35"/>
      <c r="D47" s="40">
        <f t="shared" si="2"/>
        <v>134811.73000000001</v>
      </c>
      <c r="E47" s="41">
        <f>G33</f>
        <v>28723.01</v>
      </c>
      <c r="F47" s="41">
        <f t="shared" si="3"/>
        <v>163534.74000000002</v>
      </c>
    </row>
    <row r="48" spans="2:7" ht="18.75" customHeight="1">
      <c r="B48" s="25" t="s">
        <v>38</v>
      </c>
      <c r="C48" s="35"/>
      <c r="D48" s="40">
        <f t="shared" si="2"/>
        <v>96950.09</v>
      </c>
      <c r="E48" s="41">
        <v>0</v>
      </c>
      <c r="F48" s="41">
        <f t="shared" si="3"/>
        <v>96950.09</v>
      </c>
    </row>
    <row r="49" spans="2:10" ht="18.75" customHeight="1">
      <c r="B49" s="37" t="s">
        <v>31</v>
      </c>
      <c r="C49" s="35"/>
      <c r="D49" s="40">
        <f t="shared" si="2"/>
        <v>155976.26999999999</v>
      </c>
      <c r="E49" s="41">
        <f>G34</f>
        <v>79182.929999999993</v>
      </c>
      <c r="F49" s="41">
        <f t="shared" si="3"/>
        <v>235159.19999999998</v>
      </c>
    </row>
    <row r="50" spans="2:10" ht="18.75" customHeight="1">
      <c r="B50" s="37" t="s">
        <v>39</v>
      </c>
      <c r="C50" s="35"/>
      <c r="D50" s="40">
        <f t="shared" si="2"/>
        <v>170903.73</v>
      </c>
      <c r="E50" s="41">
        <v>0</v>
      </c>
      <c r="F50" s="41">
        <f t="shared" si="3"/>
        <v>170903.73</v>
      </c>
    </row>
    <row r="51" spans="2:10" ht="18.75" customHeight="1">
      <c r="B51" s="37" t="s">
        <v>40</v>
      </c>
      <c r="C51" s="35"/>
      <c r="D51" s="40">
        <f t="shared" si="2"/>
        <v>101536.57</v>
      </c>
      <c r="E51" s="41">
        <v>0</v>
      </c>
      <c r="F51" s="41">
        <f t="shared" si="3"/>
        <v>101536.57</v>
      </c>
    </row>
    <row r="52" spans="2:10" ht="18.75" customHeight="1">
      <c r="B52" s="25" t="s">
        <v>41</v>
      </c>
      <c r="C52" s="35"/>
      <c r="D52" s="40">
        <f t="shared" si="2"/>
        <v>57731.7</v>
      </c>
      <c r="E52" s="41">
        <v>0</v>
      </c>
      <c r="F52" s="41">
        <f t="shared" si="3"/>
        <v>57731.7</v>
      </c>
    </row>
    <row r="53" spans="2:10" ht="18.75" customHeight="1">
      <c r="B53" s="37" t="s">
        <v>42</v>
      </c>
      <c r="C53" s="35"/>
      <c r="D53" s="40">
        <f t="shared" si="2"/>
        <v>235650.07</v>
      </c>
      <c r="E53" s="41">
        <v>0</v>
      </c>
      <c r="F53" s="41">
        <f t="shared" si="3"/>
        <v>235650.07</v>
      </c>
    </row>
    <row r="54" spans="2:10" ht="18.75" customHeight="1">
      <c r="B54" s="37" t="s">
        <v>43</v>
      </c>
      <c r="C54" s="35"/>
      <c r="D54" s="40">
        <f t="shared" si="2"/>
        <v>70543.11</v>
      </c>
      <c r="E54" s="41">
        <v>0</v>
      </c>
      <c r="F54" s="41">
        <f t="shared" si="3"/>
        <v>70543.11</v>
      </c>
    </row>
    <row r="55" spans="2:10" ht="18" customHeight="1">
      <c r="B55" s="37" t="s">
        <v>32</v>
      </c>
      <c r="C55" s="35"/>
      <c r="D55" s="42">
        <v>37324</v>
      </c>
      <c r="E55" s="41">
        <f>D35</f>
        <v>46450.53</v>
      </c>
      <c r="F55" s="41">
        <f t="shared" si="3"/>
        <v>83774.53</v>
      </c>
    </row>
    <row r="56" spans="2:10" ht="22.5" customHeight="1">
      <c r="B56" s="38" t="s">
        <v>9</v>
      </c>
      <c r="C56" s="33"/>
      <c r="D56" s="43">
        <f>SUM(D43:D55)</f>
        <v>1427007.86</v>
      </c>
      <c r="E56" s="43">
        <f>SUM(E43:E55)</f>
        <v>348476.96000000008</v>
      </c>
      <c r="F56" s="44">
        <f>SUM(F43:F55)</f>
        <v>1775484.82</v>
      </c>
    </row>
    <row r="57" spans="2:10" ht="18" customHeight="1"/>
    <row r="58" spans="2:10" ht="18" customHeight="1">
      <c r="G58" s="45"/>
    </row>
    <row r="59" spans="2:10" ht="18.75" customHeight="1">
      <c r="G59" s="16"/>
      <c r="H59" s="29"/>
    </row>
    <row r="60" spans="2:10" ht="18.75" customHeight="1"/>
    <row r="61" spans="2:10" ht="18.75" customHeight="1">
      <c r="H61" s="46"/>
    </row>
    <row r="62" spans="2:10" ht="18.75" customHeight="1">
      <c r="H62" s="46"/>
      <c r="J62" s="29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46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A31" zoomScale="80" zoomScaleNormal="80" workbookViewId="0">
      <selection activeCell="B8" sqref="B8"/>
    </sheetView>
  </sheetViews>
  <sheetFormatPr defaultColWidth="9.5703125" defaultRowHeight="12.75"/>
  <cols>
    <col min="1" max="1" width="1.5703125" style="15" customWidth="1"/>
    <col min="2" max="2" width="103.42578125" style="15" customWidth="1"/>
    <col min="3" max="3" width="10.140625" style="47" customWidth="1"/>
    <col min="4" max="4" width="20" style="15" customWidth="1"/>
    <col min="5" max="5" width="3.28515625" customWidth="1"/>
    <col min="6" max="6" width="10.42578125" style="48" customWidth="1"/>
    <col min="7" max="7" width="22.42578125" customWidth="1"/>
    <col min="8" max="8" width="3.28515625" customWidth="1"/>
    <col min="9" max="9" width="12.28515625" style="48" customWidth="1"/>
    <col min="10" max="10" width="21.5703125" customWidth="1"/>
    <col min="11" max="11" width="3.7109375" style="49" customWidth="1"/>
    <col min="12" max="12" width="10.28515625" customWidth="1"/>
    <col min="13" max="13" width="24" customWidth="1"/>
  </cols>
  <sheetData>
    <row r="1" spans="1:11" ht="15" customHeight="1">
      <c r="A1" s="17"/>
      <c r="B1" s="18" t="s">
        <v>0</v>
      </c>
      <c r="C1" s="15"/>
      <c r="D1" s="16"/>
      <c r="E1" s="16"/>
      <c r="F1" s="47"/>
      <c r="G1" s="15"/>
    </row>
    <row r="2" spans="1:11" ht="15" customHeight="1">
      <c r="A2" s="17"/>
      <c r="B2" s="18" t="s">
        <v>1</v>
      </c>
      <c r="C2" s="15"/>
      <c r="D2" s="16"/>
      <c r="E2" s="16"/>
      <c r="F2" s="47"/>
      <c r="G2" s="15"/>
    </row>
    <row r="3" spans="1:11" ht="15" customHeight="1">
      <c r="A3" s="17"/>
      <c r="B3" s="18" t="s">
        <v>2</v>
      </c>
      <c r="C3" s="15"/>
      <c r="D3" s="16"/>
      <c r="E3" s="16"/>
      <c r="F3" s="47"/>
      <c r="G3" s="15"/>
    </row>
    <row r="4" spans="1:11" ht="15" customHeight="1">
      <c r="A4" s="19"/>
      <c r="B4" s="18" t="s">
        <v>3</v>
      </c>
      <c r="C4" s="15"/>
      <c r="D4" s="16"/>
      <c r="E4" s="16"/>
      <c r="F4" s="47"/>
      <c r="G4" s="15"/>
    </row>
    <row r="5" spans="1:11" ht="15" customHeight="1">
      <c r="B5" s="20" t="s">
        <v>4</v>
      </c>
      <c r="C5" s="15"/>
      <c r="D5" s="16"/>
      <c r="E5" s="16"/>
      <c r="F5" s="47"/>
      <c r="G5" s="15"/>
    </row>
    <row r="6" spans="1:11" ht="18.75" customHeight="1">
      <c r="B6" s="20"/>
      <c r="C6" s="15"/>
      <c r="D6" s="16"/>
      <c r="E6" s="16"/>
      <c r="F6" s="47"/>
      <c r="G6" s="15"/>
    </row>
    <row r="7" spans="1:11" ht="14.25" customHeight="1">
      <c r="B7" s="15" t="s">
        <v>44</v>
      </c>
    </row>
    <row r="8" spans="1:11" ht="14.25" customHeight="1">
      <c r="B8" s="50" t="s">
        <v>232</v>
      </c>
      <c r="C8" s="51"/>
    </row>
    <row r="10" spans="1:11" ht="21.75" customHeight="1">
      <c r="B10" s="10" t="s">
        <v>45</v>
      </c>
      <c r="C10" s="10"/>
      <c r="D10" s="10"/>
      <c r="E10" s="52"/>
      <c r="F10" s="9" t="s">
        <v>46</v>
      </c>
      <c r="G10" s="9"/>
    </row>
    <row r="11" spans="1:11" ht="18" customHeight="1">
      <c r="B11" s="53" t="s">
        <v>47</v>
      </c>
      <c r="C11" s="54" t="s">
        <v>48</v>
      </c>
      <c r="D11" s="54" t="s">
        <v>49</v>
      </c>
      <c r="E11" s="52"/>
      <c r="F11" s="54" t="s">
        <v>48</v>
      </c>
      <c r="G11" s="54" t="s">
        <v>49</v>
      </c>
    </row>
    <row r="12" spans="1:11" ht="18" customHeight="1">
      <c r="B12" s="55" t="s">
        <v>50</v>
      </c>
      <c r="C12" s="56">
        <v>0</v>
      </c>
      <c r="D12" s="57">
        <v>0</v>
      </c>
      <c r="E12" s="52"/>
      <c r="F12" s="58">
        <v>1</v>
      </c>
      <c r="G12" s="59">
        <v>3040.36</v>
      </c>
      <c r="H12" s="60"/>
      <c r="I12" s="61"/>
      <c r="J12" s="60"/>
      <c r="K12" s="62"/>
    </row>
    <row r="13" spans="1:11" ht="18" customHeight="1">
      <c r="B13" s="55" t="s">
        <v>51</v>
      </c>
      <c r="C13" s="56">
        <v>1</v>
      </c>
      <c r="D13" s="57">
        <v>9234.89</v>
      </c>
      <c r="E13" s="52"/>
      <c r="F13" s="58">
        <v>4</v>
      </c>
      <c r="G13" s="59">
        <v>12129.44</v>
      </c>
      <c r="H13" s="60"/>
      <c r="I13" s="61"/>
      <c r="J13" s="60"/>
      <c r="K13" s="62"/>
    </row>
    <row r="14" spans="1:11" ht="18" customHeight="1">
      <c r="B14" s="55" t="s">
        <v>52</v>
      </c>
      <c r="C14" s="56">
        <v>8</v>
      </c>
      <c r="D14" s="57">
        <v>22936.47</v>
      </c>
      <c r="E14" s="52"/>
      <c r="F14" s="58">
        <v>8</v>
      </c>
      <c r="G14" s="59">
        <v>133659.74</v>
      </c>
      <c r="H14" s="60"/>
      <c r="I14" s="61"/>
      <c r="J14" s="60"/>
      <c r="K14" s="62"/>
    </row>
    <row r="15" spans="1:11" ht="18" customHeight="1">
      <c r="B15" s="55" t="s">
        <v>53</v>
      </c>
      <c r="C15" s="56">
        <v>4</v>
      </c>
      <c r="D15" s="57">
        <v>18937.810000000001</v>
      </c>
      <c r="E15" s="52"/>
      <c r="F15" s="58">
        <v>17</v>
      </c>
      <c r="G15" s="59">
        <v>37601.39</v>
      </c>
      <c r="H15" s="60"/>
      <c r="I15" s="61"/>
      <c r="J15" s="60"/>
      <c r="K15" s="62"/>
    </row>
    <row r="16" spans="1:11" ht="18" customHeight="1">
      <c r="B16" s="55" t="s">
        <v>54</v>
      </c>
      <c r="C16" s="56">
        <v>1</v>
      </c>
      <c r="D16" s="57">
        <v>29295.46</v>
      </c>
      <c r="E16" s="52"/>
      <c r="F16" s="58">
        <v>2</v>
      </c>
      <c r="G16" s="59">
        <v>38381.589999999997</v>
      </c>
      <c r="H16" s="60"/>
      <c r="I16" s="61"/>
      <c r="J16" s="60"/>
      <c r="K16" s="62"/>
    </row>
    <row r="17" spans="2:11" ht="18" customHeight="1">
      <c r="B17" s="55" t="s">
        <v>55</v>
      </c>
      <c r="C17" s="56">
        <v>2</v>
      </c>
      <c r="D17" s="57">
        <v>3121.49</v>
      </c>
      <c r="E17" s="52"/>
      <c r="F17" s="58">
        <v>1</v>
      </c>
      <c r="G17" s="59">
        <v>16240.57</v>
      </c>
      <c r="H17" s="60"/>
      <c r="I17" s="61"/>
      <c r="J17" s="60"/>
      <c r="K17" s="62"/>
    </row>
    <row r="18" spans="2:11" ht="18" customHeight="1">
      <c r="B18" s="55" t="s">
        <v>56</v>
      </c>
      <c r="C18" s="56">
        <v>2</v>
      </c>
      <c r="D18" s="57">
        <v>9515.5400000000009</v>
      </c>
      <c r="E18" s="52"/>
      <c r="F18" s="58">
        <v>76</v>
      </c>
      <c r="G18" s="59">
        <v>271041.21000000002</v>
      </c>
      <c r="H18" s="60"/>
      <c r="I18" s="61"/>
      <c r="J18" s="60"/>
      <c r="K18" s="62"/>
    </row>
    <row r="19" spans="2:11" ht="18" customHeight="1">
      <c r="B19" s="55" t="s">
        <v>57</v>
      </c>
      <c r="C19" s="56">
        <v>22</v>
      </c>
      <c r="D19" s="57">
        <v>175014.78</v>
      </c>
      <c r="E19" s="52"/>
      <c r="F19" s="58">
        <v>19</v>
      </c>
      <c r="G19" s="59">
        <v>79390.37</v>
      </c>
      <c r="H19" s="60"/>
      <c r="I19" s="61"/>
      <c r="J19" s="60"/>
      <c r="K19" s="62"/>
    </row>
    <row r="20" spans="2:11" ht="18" customHeight="1">
      <c r="B20" s="55" t="s">
        <v>58</v>
      </c>
      <c r="C20" s="56">
        <v>1</v>
      </c>
      <c r="D20" s="57">
        <v>6635.56</v>
      </c>
      <c r="E20" s="52"/>
      <c r="F20" s="58">
        <v>4</v>
      </c>
      <c r="G20" s="59">
        <v>27670.67</v>
      </c>
      <c r="H20" s="60"/>
      <c r="I20" s="61"/>
      <c r="J20" s="60"/>
      <c r="K20" s="62"/>
    </row>
    <row r="21" spans="2:11" ht="18" customHeight="1">
      <c r="B21" s="55" t="s">
        <v>59</v>
      </c>
      <c r="C21" s="56">
        <v>2</v>
      </c>
      <c r="D21" s="57">
        <v>2301.2199999999998</v>
      </c>
      <c r="E21" s="52"/>
      <c r="F21" s="58">
        <v>1</v>
      </c>
      <c r="G21" s="59">
        <v>5369.77</v>
      </c>
      <c r="H21" s="60"/>
      <c r="I21" s="61"/>
      <c r="J21" s="60"/>
      <c r="K21" s="62"/>
    </row>
    <row r="22" spans="2:11" ht="18" customHeight="1">
      <c r="B22" s="55" t="s">
        <v>60</v>
      </c>
      <c r="C22" s="56">
        <v>4</v>
      </c>
      <c r="D22" s="57">
        <v>34481.79</v>
      </c>
      <c r="E22" s="52"/>
      <c r="F22" s="58">
        <v>5</v>
      </c>
      <c r="G22" s="59">
        <v>30071.83</v>
      </c>
      <c r="H22" s="60"/>
      <c r="I22" s="61"/>
      <c r="J22" s="60"/>
      <c r="K22" s="62"/>
    </row>
    <row r="23" spans="2:11" ht="18" customHeight="1">
      <c r="B23" s="55" t="s">
        <v>61</v>
      </c>
      <c r="C23" s="56">
        <v>2</v>
      </c>
      <c r="D23" s="57">
        <v>6410.32</v>
      </c>
      <c r="E23" s="52"/>
      <c r="F23" s="58">
        <v>37</v>
      </c>
      <c r="G23" s="59">
        <v>104599.24</v>
      </c>
      <c r="H23" s="60"/>
      <c r="I23" s="61"/>
      <c r="J23" s="60"/>
      <c r="K23" s="62"/>
    </row>
    <row r="24" spans="2:11" ht="18" customHeight="1">
      <c r="B24" s="55" t="s">
        <v>62</v>
      </c>
      <c r="C24" s="56">
        <v>1</v>
      </c>
      <c r="D24" s="57">
        <v>23453.599999999999</v>
      </c>
      <c r="E24" s="52"/>
      <c r="F24" s="58">
        <v>3</v>
      </c>
      <c r="G24" s="59">
        <v>45139.02</v>
      </c>
      <c r="H24" s="60"/>
      <c r="I24" s="61"/>
      <c r="J24" s="60"/>
      <c r="K24" s="62"/>
    </row>
    <row r="25" spans="2:11" ht="18" customHeight="1">
      <c r="B25" s="55" t="s">
        <v>63</v>
      </c>
      <c r="C25" s="56">
        <v>1</v>
      </c>
      <c r="D25" s="57">
        <v>785.04</v>
      </c>
      <c r="E25" s="52"/>
      <c r="F25" s="58">
        <v>23</v>
      </c>
      <c r="G25" s="59">
        <v>68989.3</v>
      </c>
      <c r="H25" s="60"/>
      <c r="I25" s="61"/>
      <c r="J25" s="60"/>
      <c r="K25" s="62"/>
    </row>
    <row r="26" spans="2:11" ht="18" customHeight="1">
      <c r="B26" s="55" t="s">
        <v>64</v>
      </c>
      <c r="C26" s="56">
        <v>4</v>
      </c>
      <c r="D26" s="57">
        <v>20673.68</v>
      </c>
      <c r="E26" s="52"/>
      <c r="F26" s="58">
        <v>14</v>
      </c>
      <c r="G26" s="59">
        <v>42453.04</v>
      </c>
      <c r="H26" s="60"/>
      <c r="I26" s="61"/>
      <c r="J26" s="60"/>
      <c r="K26" s="62"/>
    </row>
    <row r="27" spans="2:11" ht="18" customHeight="1">
      <c r="B27" s="63" t="s">
        <v>65</v>
      </c>
      <c r="C27" s="56">
        <v>2</v>
      </c>
      <c r="D27" s="57">
        <v>12629.94</v>
      </c>
      <c r="E27" s="52"/>
      <c r="F27" s="58">
        <v>6</v>
      </c>
      <c r="G27" s="59">
        <v>30676.16</v>
      </c>
      <c r="H27" s="60"/>
      <c r="I27" s="61"/>
      <c r="J27" s="60"/>
      <c r="K27" s="62"/>
    </row>
    <row r="28" spans="2:11" ht="18" customHeight="1">
      <c r="B28" s="64" t="s">
        <v>66</v>
      </c>
      <c r="C28" s="65">
        <v>57</v>
      </c>
      <c r="D28" s="66">
        <v>375427.59</v>
      </c>
      <c r="E28" s="52"/>
      <c r="F28" s="58">
        <v>221</v>
      </c>
      <c r="G28" s="59">
        <v>946453.7</v>
      </c>
      <c r="H28" s="60"/>
      <c r="I28" s="61"/>
      <c r="J28" s="60"/>
      <c r="K28" s="62"/>
    </row>
    <row r="29" spans="2:11" ht="18" customHeight="1">
      <c r="B29" s="67"/>
      <c r="C29" s="68"/>
      <c r="D29" s="67"/>
      <c r="E29" s="52"/>
      <c r="F29" s="69"/>
      <c r="G29" s="52"/>
    </row>
    <row r="30" spans="2:11" ht="18" customHeight="1">
      <c r="B30" s="10" t="s">
        <v>45</v>
      </c>
      <c r="C30" s="10"/>
      <c r="D30" s="10"/>
      <c r="E30" s="52"/>
      <c r="F30" s="9" t="s">
        <v>46</v>
      </c>
      <c r="G30" s="9"/>
    </row>
    <row r="31" spans="2:11" ht="18" customHeight="1">
      <c r="B31" s="70" t="s">
        <v>67</v>
      </c>
      <c r="C31" s="54" t="s">
        <v>48</v>
      </c>
      <c r="D31" s="54" t="s">
        <v>49</v>
      </c>
      <c r="E31" s="52"/>
      <c r="F31" s="54" t="s">
        <v>48</v>
      </c>
      <c r="G31" s="54" t="s">
        <v>49</v>
      </c>
    </row>
    <row r="32" spans="2:11" ht="18" customHeight="1">
      <c r="B32" s="55" t="s">
        <v>68</v>
      </c>
      <c r="C32" s="328">
        <v>0</v>
      </c>
      <c r="D32" s="329">
        <v>0</v>
      </c>
      <c r="E32" s="52"/>
      <c r="F32" s="58">
        <v>0</v>
      </c>
      <c r="G32" s="59">
        <v>0</v>
      </c>
    </row>
    <row r="33" spans="2:7" ht="18" customHeight="1">
      <c r="B33" s="55" t="s">
        <v>51</v>
      </c>
      <c r="C33" s="328">
        <v>0</v>
      </c>
      <c r="D33" s="329">
        <v>0</v>
      </c>
      <c r="E33" s="52"/>
      <c r="F33" s="58">
        <v>0</v>
      </c>
      <c r="G33" s="59">
        <v>0</v>
      </c>
    </row>
    <row r="34" spans="2:7" ht="18" customHeight="1">
      <c r="B34" s="55" t="s">
        <v>52</v>
      </c>
      <c r="C34" s="328">
        <v>1</v>
      </c>
      <c r="D34" s="329">
        <v>10109.209999999999</v>
      </c>
      <c r="E34" s="52"/>
      <c r="F34" s="58">
        <v>0</v>
      </c>
      <c r="G34" s="59">
        <v>0</v>
      </c>
    </row>
    <row r="35" spans="2:7" ht="18" customHeight="1">
      <c r="B35" s="55" t="s">
        <v>53</v>
      </c>
      <c r="C35" s="328">
        <v>0</v>
      </c>
      <c r="D35" s="329">
        <v>0</v>
      </c>
      <c r="E35" s="52"/>
      <c r="F35" s="58">
        <v>0</v>
      </c>
      <c r="G35" s="59">
        <v>0</v>
      </c>
    </row>
    <row r="36" spans="2:7" ht="18" customHeight="1">
      <c r="B36" s="55" t="s">
        <v>54</v>
      </c>
      <c r="C36" s="328">
        <v>3</v>
      </c>
      <c r="D36" s="329">
        <v>41346.06</v>
      </c>
      <c r="E36" s="52"/>
      <c r="F36" s="58">
        <v>4</v>
      </c>
      <c r="G36" s="59">
        <v>25126.9</v>
      </c>
    </row>
    <row r="37" spans="2:7" ht="18" customHeight="1">
      <c r="B37" s="55" t="s">
        <v>55</v>
      </c>
      <c r="C37" s="328">
        <v>1</v>
      </c>
      <c r="D37" s="329">
        <v>12218.76</v>
      </c>
      <c r="E37" s="52"/>
      <c r="F37" s="58">
        <v>0</v>
      </c>
      <c r="G37" s="59">
        <v>0</v>
      </c>
    </row>
    <row r="38" spans="2:7" ht="18" customHeight="1">
      <c r="B38" s="55" t="s">
        <v>56</v>
      </c>
      <c r="C38" s="328">
        <v>1</v>
      </c>
      <c r="D38" s="329">
        <v>1927.57</v>
      </c>
      <c r="E38" s="52"/>
      <c r="F38" s="58">
        <v>0</v>
      </c>
      <c r="G38" s="59">
        <v>0</v>
      </c>
    </row>
    <row r="39" spans="2:7" ht="18" customHeight="1">
      <c r="B39" s="55" t="s">
        <v>57</v>
      </c>
      <c r="C39" s="328">
        <v>0</v>
      </c>
      <c r="D39" s="329">
        <v>0</v>
      </c>
      <c r="E39" s="52"/>
      <c r="F39" s="58">
        <v>0</v>
      </c>
      <c r="G39" s="59">
        <v>0</v>
      </c>
    </row>
    <row r="40" spans="2:7" ht="18" customHeight="1">
      <c r="B40" s="55" t="s">
        <v>58</v>
      </c>
      <c r="C40" s="328">
        <v>0</v>
      </c>
      <c r="D40" s="329">
        <v>0</v>
      </c>
      <c r="E40" s="52"/>
      <c r="F40" s="58">
        <v>0</v>
      </c>
      <c r="G40" s="59">
        <v>0</v>
      </c>
    </row>
    <row r="41" spans="2:7" ht="18" customHeight="1">
      <c r="B41" s="55" t="s">
        <v>59</v>
      </c>
      <c r="C41" s="328">
        <v>0</v>
      </c>
      <c r="D41" s="329">
        <v>0</v>
      </c>
      <c r="E41" s="52"/>
      <c r="F41" s="58">
        <v>0</v>
      </c>
      <c r="G41" s="59">
        <v>0</v>
      </c>
    </row>
    <row r="42" spans="2:7" ht="18" customHeight="1">
      <c r="B42" s="55" t="s">
        <v>60</v>
      </c>
      <c r="C42" s="328">
        <v>0</v>
      </c>
      <c r="D42" s="329">
        <v>0</v>
      </c>
      <c r="E42" s="52"/>
      <c r="F42" s="58">
        <v>0</v>
      </c>
      <c r="G42" s="59">
        <v>0</v>
      </c>
    </row>
    <row r="43" spans="2:7" ht="18" customHeight="1">
      <c r="B43" s="55" t="s">
        <v>69</v>
      </c>
      <c r="C43" s="328">
        <v>0</v>
      </c>
      <c r="D43" s="329">
        <v>0</v>
      </c>
      <c r="E43" s="52"/>
      <c r="F43" s="58">
        <v>1</v>
      </c>
      <c r="G43" s="59">
        <v>4129.16</v>
      </c>
    </row>
    <row r="44" spans="2:7" ht="18" customHeight="1">
      <c r="B44" s="55" t="s">
        <v>62</v>
      </c>
      <c r="C44" s="328">
        <v>0</v>
      </c>
      <c r="D44" s="329">
        <v>0</v>
      </c>
      <c r="E44" s="52"/>
      <c r="F44" s="58">
        <v>0</v>
      </c>
      <c r="G44" s="59">
        <v>0</v>
      </c>
    </row>
    <row r="45" spans="2:7" ht="18" customHeight="1">
      <c r="B45" s="55" t="s">
        <v>63</v>
      </c>
      <c r="C45" s="328">
        <v>0</v>
      </c>
      <c r="D45" s="329">
        <v>0</v>
      </c>
      <c r="E45" s="52"/>
      <c r="F45" s="58">
        <v>0</v>
      </c>
      <c r="G45" s="59">
        <v>0</v>
      </c>
    </row>
    <row r="46" spans="2:7" ht="18" customHeight="1">
      <c r="B46" s="55" t="s">
        <v>64</v>
      </c>
      <c r="C46" s="328">
        <v>0</v>
      </c>
      <c r="D46" s="329">
        <v>0</v>
      </c>
      <c r="E46" s="52"/>
      <c r="F46" s="58">
        <v>0</v>
      </c>
      <c r="G46" s="59">
        <v>0</v>
      </c>
    </row>
    <row r="47" spans="2:7" ht="18" customHeight="1">
      <c r="B47" s="63" t="s">
        <v>65</v>
      </c>
      <c r="C47" s="328">
        <v>0</v>
      </c>
      <c r="D47" s="329">
        <v>0</v>
      </c>
      <c r="E47" s="52"/>
      <c r="F47" s="58">
        <v>0</v>
      </c>
      <c r="G47" s="59">
        <v>0</v>
      </c>
    </row>
    <row r="48" spans="2:7" ht="18" customHeight="1">
      <c r="B48" s="71" t="s">
        <v>66</v>
      </c>
      <c r="C48" s="328">
        <v>6</v>
      </c>
      <c r="D48" s="329">
        <v>65601.600000000006</v>
      </c>
      <c r="E48" s="52"/>
      <c r="F48" s="58">
        <v>5</v>
      </c>
      <c r="G48" s="59">
        <v>29256.06</v>
      </c>
    </row>
    <row r="49" spans="2:11" ht="18" customHeight="1">
      <c r="B49" s="67"/>
      <c r="C49" s="68">
        <v>6</v>
      </c>
      <c r="D49" s="67">
        <v>65601.600000000006</v>
      </c>
      <c r="E49" s="52"/>
      <c r="F49" s="69"/>
      <c r="G49" s="52"/>
    </row>
    <row r="50" spans="2:11" ht="18" customHeight="1">
      <c r="B50" s="10" t="s">
        <v>45</v>
      </c>
      <c r="C50" s="10"/>
      <c r="D50" s="10"/>
      <c r="E50" s="52"/>
      <c r="F50" s="9" t="s">
        <v>46</v>
      </c>
      <c r="G50" s="9"/>
    </row>
    <row r="51" spans="2:11" ht="18" customHeight="1">
      <c r="B51" s="72" t="s">
        <v>70</v>
      </c>
      <c r="C51" s="73" t="s">
        <v>48</v>
      </c>
      <c r="D51" s="73" t="s">
        <v>49</v>
      </c>
      <c r="E51" s="52"/>
      <c r="F51" s="54" t="s">
        <v>48</v>
      </c>
      <c r="G51" s="54" t="s">
        <v>49</v>
      </c>
    </row>
    <row r="52" spans="2:11" ht="18" customHeight="1">
      <c r="B52" s="55" t="s">
        <v>68</v>
      </c>
      <c r="C52" s="56">
        <v>0</v>
      </c>
      <c r="D52" s="57">
        <v>0</v>
      </c>
      <c r="E52" s="52"/>
      <c r="F52" s="58">
        <v>0</v>
      </c>
      <c r="G52" s="59">
        <v>0</v>
      </c>
    </row>
    <row r="53" spans="2:11" ht="18" customHeight="1">
      <c r="B53" s="55" t="s">
        <v>51</v>
      </c>
      <c r="C53" s="56">
        <v>8</v>
      </c>
      <c r="D53" s="57">
        <v>97422.14</v>
      </c>
      <c r="E53" s="52"/>
      <c r="F53" s="58">
        <v>1</v>
      </c>
      <c r="G53" s="59">
        <v>16427.439999999999</v>
      </c>
    </row>
    <row r="54" spans="2:11" ht="18" customHeight="1">
      <c r="B54" s="55" t="s">
        <v>52</v>
      </c>
      <c r="C54" s="56">
        <v>8</v>
      </c>
      <c r="D54" s="57">
        <v>77113.22</v>
      </c>
      <c r="E54" s="52"/>
      <c r="F54" s="58">
        <v>0</v>
      </c>
      <c r="G54" s="59">
        <v>0</v>
      </c>
    </row>
    <row r="55" spans="2:11" ht="18" customHeight="1">
      <c r="B55" s="55" t="s">
        <v>53</v>
      </c>
      <c r="C55" s="56">
        <v>8</v>
      </c>
      <c r="D55" s="57">
        <v>92301.77</v>
      </c>
      <c r="E55" s="52"/>
      <c r="F55" s="58">
        <v>0</v>
      </c>
      <c r="G55" s="59">
        <v>0</v>
      </c>
    </row>
    <row r="56" spans="2:11" ht="18" customHeight="1">
      <c r="B56" s="55" t="s">
        <v>54</v>
      </c>
      <c r="C56" s="56">
        <v>0</v>
      </c>
      <c r="D56" s="57">
        <v>0</v>
      </c>
      <c r="E56" s="52"/>
      <c r="F56" s="58">
        <v>0</v>
      </c>
      <c r="G56" s="59">
        <v>0</v>
      </c>
    </row>
    <row r="57" spans="2:11" ht="18" customHeight="1">
      <c r="B57" s="55" t="s">
        <v>55</v>
      </c>
      <c r="C57" s="56">
        <v>5</v>
      </c>
      <c r="D57" s="57">
        <v>66899.75</v>
      </c>
      <c r="E57" s="52"/>
      <c r="F57" s="58">
        <v>4</v>
      </c>
      <c r="G57" s="59">
        <v>54925.96</v>
      </c>
    </row>
    <row r="58" spans="2:11" ht="18" customHeight="1">
      <c r="B58" s="55" t="s">
        <v>56</v>
      </c>
      <c r="C58" s="56">
        <v>3</v>
      </c>
      <c r="D58" s="57">
        <v>39679.699999999997</v>
      </c>
      <c r="E58" s="52"/>
      <c r="F58" s="58">
        <v>7</v>
      </c>
      <c r="G58" s="59">
        <v>74734.37</v>
      </c>
    </row>
    <row r="59" spans="2:11" s="74" customFormat="1" ht="18" customHeight="1">
      <c r="B59" s="55" t="s">
        <v>57</v>
      </c>
      <c r="C59" s="56">
        <v>0</v>
      </c>
      <c r="D59" s="57">
        <v>0</v>
      </c>
      <c r="E59" s="75"/>
      <c r="F59" s="58">
        <v>5</v>
      </c>
      <c r="G59" s="59">
        <v>78470.039999999994</v>
      </c>
      <c r="I59" s="76"/>
      <c r="K59" s="15"/>
    </row>
    <row r="60" spans="2:11" s="74" customFormat="1" ht="18" customHeight="1">
      <c r="B60" s="55" t="s">
        <v>58</v>
      </c>
      <c r="C60" s="56">
        <v>0</v>
      </c>
      <c r="D60" s="57">
        <v>0</v>
      </c>
      <c r="E60" s="75"/>
      <c r="F60" s="58">
        <v>1</v>
      </c>
      <c r="G60" s="59">
        <v>7765.87</v>
      </c>
      <c r="I60" s="76"/>
      <c r="K60" s="15"/>
    </row>
    <row r="61" spans="2:11" ht="18" customHeight="1">
      <c r="B61" s="55" t="s">
        <v>59</v>
      </c>
      <c r="C61" s="56">
        <v>7</v>
      </c>
      <c r="D61" s="57">
        <v>70637.08</v>
      </c>
      <c r="E61" s="52"/>
      <c r="F61" s="58">
        <v>0</v>
      </c>
      <c r="G61" s="59">
        <v>0</v>
      </c>
    </row>
    <row r="62" spans="2:11" ht="18" customHeight="1">
      <c r="B62" s="55" t="s">
        <v>60</v>
      </c>
      <c r="C62" s="56">
        <v>0</v>
      </c>
      <c r="D62" s="57">
        <v>0</v>
      </c>
      <c r="E62" s="52"/>
      <c r="F62" s="58">
        <v>0</v>
      </c>
      <c r="G62" s="59">
        <v>0</v>
      </c>
    </row>
    <row r="63" spans="2:11" ht="18" customHeight="1">
      <c r="B63" s="55" t="s">
        <v>69</v>
      </c>
      <c r="C63" s="56">
        <v>1</v>
      </c>
      <c r="D63" s="57">
        <v>10763.53</v>
      </c>
      <c r="E63" s="52"/>
      <c r="F63" s="58">
        <v>4</v>
      </c>
      <c r="G63" s="59">
        <v>39756.94</v>
      </c>
    </row>
    <row r="64" spans="2:11" ht="18" customHeight="1">
      <c r="B64" s="55" t="s">
        <v>62</v>
      </c>
      <c r="C64" s="56">
        <v>0</v>
      </c>
      <c r="D64" s="57">
        <v>0</v>
      </c>
      <c r="E64" s="52"/>
      <c r="F64" s="58">
        <v>0</v>
      </c>
      <c r="G64" s="59">
        <v>0</v>
      </c>
    </row>
    <row r="65" spans="2:13" ht="18" customHeight="1">
      <c r="B65" s="55" t="s">
        <v>63</v>
      </c>
      <c r="C65" s="56">
        <v>12</v>
      </c>
      <c r="D65" s="57">
        <v>109277.81</v>
      </c>
      <c r="E65" s="52"/>
      <c r="F65" s="58">
        <v>2</v>
      </c>
      <c r="G65" s="59">
        <v>22830.03</v>
      </c>
    </row>
    <row r="66" spans="2:13" ht="18" customHeight="1">
      <c r="B66" s="55" t="s">
        <v>64</v>
      </c>
      <c r="C66" s="56">
        <v>4</v>
      </c>
      <c r="D66" s="57">
        <v>39150.71</v>
      </c>
      <c r="E66" s="52"/>
      <c r="F66" s="58">
        <v>0</v>
      </c>
      <c r="G66" s="59">
        <v>0</v>
      </c>
    </row>
    <row r="67" spans="2:13" ht="18" customHeight="1">
      <c r="B67" s="63" t="s">
        <v>65</v>
      </c>
      <c r="C67" s="56">
        <v>7</v>
      </c>
      <c r="D67" s="57">
        <v>116745.55</v>
      </c>
      <c r="E67" s="52"/>
      <c r="F67" s="58">
        <v>2</v>
      </c>
      <c r="G67" s="59">
        <v>48211.07</v>
      </c>
    </row>
    <row r="68" spans="2:13" ht="18" customHeight="1">
      <c r="B68" s="64" t="s">
        <v>66</v>
      </c>
      <c r="C68" s="65">
        <v>63</v>
      </c>
      <c r="D68" s="77">
        <v>719991.26</v>
      </c>
      <c r="E68" s="52"/>
      <c r="F68" s="58">
        <v>26</v>
      </c>
      <c r="G68" s="59">
        <v>343121.72</v>
      </c>
    </row>
    <row r="69" spans="2:13" ht="14.25" customHeight="1">
      <c r="B69" s="67"/>
      <c r="C69" s="68"/>
      <c r="D69" s="67"/>
      <c r="E69" s="52"/>
      <c r="F69" s="69"/>
      <c r="G69" s="78"/>
    </row>
    <row r="70" spans="2:13" ht="14.25" customHeight="1">
      <c r="B70" s="67"/>
      <c r="C70" s="68"/>
      <c r="D70" s="67"/>
      <c r="E70" s="52"/>
      <c r="F70" s="69"/>
      <c r="G70" s="52"/>
    </row>
    <row r="71" spans="2:13" ht="14.25" customHeight="1">
      <c r="B71" s="10" t="s">
        <v>45</v>
      </c>
      <c r="C71" s="10"/>
      <c r="D71" s="10"/>
      <c r="E71" s="52"/>
      <c r="F71" s="9" t="s">
        <v>46</v>
      </c>
      <c r="G71" s="9"/>
      <c r="I71" s="8" t="s">
        <v>71</v>
      </c>
      <c r="J71" s="8"/>
      <c r="K71" s="79"/>
      <c r="L71" s="7" t="s">
        <v>72</v>
      </c>
      <c r="M71" s="7"/>
    </row>
    <row r="72" spans="2:13" ht="18" customHeight="1">
      <c r="B72" s="80" t="s">
        <v>73</v>
      </c>
      <c r="C72" s="54" t="s">
        <v>48</v>
      </c>
      <c r="D72" s="54" t="s">
        <v>49</v>
      </c>
      <c r="E72" s="81"/>
      <c r="F72" s="54" t="s">
        <v>48</v>
      </c>
      <c r="G72" s="54" t="s">
        <v>49</v>
      </c>
      <c r="H72" s="81"/>
      <c r="I72" s="73" t="s">
        <v>48</v>
      </c>
      <c r="J72" s="73" t="s">
        <v>49</v>
      </c>
      <c r="K72" s="82"/>
      <c r="L72" s="73" t="s">
        <v>48</v>
      </c>
      <c r="M72" s="83" t="s">
        <v>74</v>
      </c>
    </row>
    <row r="73" spans="2:13" ht="18" customHeight="1">
      <c r="B73" s="84" t="s">
        <v>68</v>
      </c>
      <c r="C73" s="85">
        <v>0</v>
      </c>
      <c r="D73" s="86">
        <v>0</v>
      </c>
      <c r="E73" s="81"/>
      <c r="F73" s="87">
        <v>0</v>
      </c>
      <c r="G73" s="88">
        <v>0</v>
      </c>
      <c r="H73" s="81"/>
      <c r="I73" s="85">
        <f t="shared" ref="I73:I81" si="0">C73+F73</f>
        <v>0</v>
      </c>
      <c r="J73" s="89">
        <f t="shared" ref="J73:J81" si="1">D73+G73</f>
        <v>0</v>
      </c>
      <c r="K73" s="90"/>
      <c r="L73" s="91">
        <v>0</v>
      </c>
      <c r="M73" s="92"/>
    </row>
    <row r="74" spans="2:13" ht="18" customHeight="1">
      <c r="B74" s="84" t="s">
        <v>51</v>
      </c>
      <c r="C74" s="85">
        <v>0</v>
      </c>
      <c r="D74" s="86">
        <v>0</v>
      </c>
      <c r="E74" s="81"/>
      <c r="F74" s="87">
        <v>0</v>
      </c>
      <c r="G74" s="88">
        <v>0</v>
      </c>
      <c r="H74" s="81"/>
      <c r="I74" s="85">
        <f t="shared" si="0"/>
        <v>0</v>
      </c>
      <c r="J74" s="89">
        <f t="shared" si="1"/>
        <v>0</v>
      </c>
      <c r="K74" s="90"/>
      <c r="L74" s="91">
        <v>0</v>
      </c>
      <c r="M74" s="92"/>
    </row>
    <row r="75" spans="2:13" ht="18" customHeight="1">
      <c r="B75" s="84" t="s">
        <v>52</v>
      </c>
      <c r="C75" s="85">
        <v>0</v>
      </c>
      <c r="D75" s="86">
        <v>0</v>
      </c>
      <c r="E75" s="81"/>
      <c r="F75" s="87">
        <v>5</v>
      </c>
      <c r="G75" s="88">
        <v>125283.23</v>
      </c>
      <c r="H75" s="81"/>
      <c r="I75" s="85">
        <f t="shared" si="0"/>
        <v>5</v>
      </c>
      <c r="J75" s="89">
        <f t="shared" si="1"/>
        <v>125283.23</v>
      </c>
      <c r="K75" s="90"/>
      <c r="L75" s="91">
        <v>20</v>
      </c>
      <c r="M75" s="92">
        <f>I75/L75</f>
        <v>0.25</v>
      </c>
    </row>
    <row r="76" spans="2:13" ht="18" customHeight="1">
      <c r="B76" s="84" t="s">
        <v>53</v>
      </c>
      <c r="C76" s="85">
        <v>0</v>
      </c>
      <c r="D76" s="86">
        <v>0</v>
      </c>
      <c r="E76" s="81"/>
      <c r="F76" s="87">
        <v>0</v>
      </c>
      <c r="G76" s="88">
        <v>0</v>
      </c>
      <c r="H76" s="81"/>
      <c r="I76" s="85">
        <f t="shared" si="0"/>
        <v>0</v>
      </c>
      <c r="J76" s="89">
        <f t="shared" si="1"/>
        <v>0</v>
      </c>
      <c r="K76" s="90"/>
      <c r="L76" s="91">
        <v>0</v>
      </c>
      <c r="M76" s="92"/>
    </row>
    <row r="77" spans="2:13" ht="18" customHeight="1">
      <c r="B77" s="84" t="s">
        <v>54</v>
      </c>
      <c r="C77" s="85">
        <v>1</v>
      </c>
      <c r="D77" s="86">
        <v>29295.46</v>
      </c>
      <c r="E77" s="81"/>
      <c r="F77" s="87">
        <v>1</v>
      </c>
      <c r="G77" s="88">
        <v>35724.769999999997</v>
      </c>
      <c r="H77" s="81"/>
      <c r="I77" s="85">
        <f t="shared" si="0"/>
        <v>2</v>
      </c>
      <c r="J77" s="89">
        <f t="shared" si="1"/>
        <v>65020.229999999996</v>
      </c>
      <c r="K77" s="90"/>
      <c r="L77" s="91">
        <v>15</v>
      </c>
      <c r="M77" s="92">
        <f>I77/L77</f>
        <v>0.13333333333333333</v>
      </c>
    </row>
    <row r="78" spans="2:13" ht="18" customHeight="1">
      <c r="B78" s="84" t="s">
        <v>55</v>
      </c>
      <c r="C78" s="85">
        <v>0</v>
      </c>
      <c r="D78" s="86">
        <v>0</v>
      </c>
      <c r="E78" s="81"/>
      <c r="F78" s="87">
        <v>1</v>
      </c>
      <c r="G78" s="88">
        <v>16240.57</v>
      </c>
      <c r="H78" s="81"/>
      <c r="I78" s="85">
        <f t="shared" si="0"/>
        <v>1</v>
      </c>
      <c r="J78" s="89">
        <f t="shared" si="1"/>
        <v>16240.57</v>
      </c>
      <c r="K78" s="90"/>
      <c r="L78" s="91">
        <v>2</v>
      </c>
      <c r="M78" s="92">
        <f>I78/L78</f>
        <v>0.5</v>
      </c>
    </row>
    <row r="79" spans="2:13" ht="18" customHeight="1">
      <c r="B79" s="84" t="s">
        <v>56</v>
      </c>
      <c r="C79" s="85">
        <v>0</v>
      </c>
      <c r="D79" s="86">
        <v>0</v>
      </c>
      <c r="E79" s="81"/>
      <c r="F79" s="87">
        <v>0</v>
      </c>
      <c r="G79" s="88">
        <v>0</v>
      </c>
      <c r="H79" s="81"/>
      <c r="I79" s="85">
        <f t="shared" si="0"/>
        <v>0</v>
      </c>
      <c r="J79" s="89">
        <f t="shared" si="1"/>
        <v>0</v>
      </c>
      <c r="K79" s="90"/>
      <c r="L79" s="91">
        <v>0</v>
      </c>
      <c r="M79" s="92"/>
    </row>
    <row r="80" spans="2:13" ht="18" customHeight="1">
      <c r="B80" s="84" t="s">
        <v>57</v>
      </c>
      <c r="C80" s="85">
        <v>5</v>
      </c>
      <c r="D80" s="86">
        <v>77540.55</v>
      </c>
      <c r="E80" s="81"/>
      <c r="F80" s="87">
        <v>1</v>
      </c>
      <c r="G80" s="88">
        <v>16315.1</v>
      </c>
      <c r="H80" s="81"/>
      <c r="I80" s="85">
        <f t="shared" si="0"/>
        <v>6</v>
      </c>
      <c r="J80" s="89">
        <f t="shared" si="1"/>
        <v>93855.650000000009</v>
      </c>
      <c r="K80" s="90"/>
      <c r="L80" s="91">
        <v>4</v>
      </c>
      <c r="M80" s="92">
        <f>I80/L80</f>
        <v>1.5</v>
      </c>
    </row>
    <row r="81" spans="2:13" ht="18" customHeight="1">
      <c r="B81" s="84" t="s">
        <v>58</v>
      </c>
      <c r="C81" s="85">
        <v>0</v>
      </c>
      <c r="D81" s="86">
        <v>0</v>
      </c>
      <c r="E81" s="81"/>
      <c r="F81" s="87">
        <v>0</v>
      </c>
      <c r="G81" s="88">
        <v>0</v>
      </c>
      <c r="H81" s="81"/>
      <c r="I81" s="85">
        <f t="shared" si="0"/>
        <v>0</v>
      </c>
      <c r="J81" s="89">
        <f t="shared" si="1"/>
        <v>0</v>
      </c>
      <c r="K81" s="90"/>
      <c r="L81" s="91">
        <v>0</v>
      </c>
      <c r="M81" s="92"/>
    </row>
    <row r="82" spans="2:13" ht="18" customHeight="1">
      <c r="B82" s="84" t="s">
        <v>59</v>
      </c>
      <c r="C82" s="85">
        <v>0</v>
      </c>
      <c r="D82" s="86">
        <v>0</v>
      </c>
      <c r="E82" s="81"/>
      <c r="F82" s="87">
        <v>0</v>
      </c>
      <c r="G82" s="88">
        <v>0</v>
      </c>
      <c r="H82" s="81"/>
      <c r="I82" s="85">
        <f t="shared" ref="I82:I88" si="2">C82+F82</f>
        <v>0</v>
      </c>
      <c r="J82" s="89">
        <v>0</v>
      </c>
      <c r="K82" s="90"/>
      <c r="L82" s="91">
        <v>2</v>
      </c>
      <c r="M82" s="92">
        <v>0</v>
      </c>
    </row>
    <row r="83" spans="2:13" ht="18" customHeight="1">
      <c r="B83" s="84" t="s">
        <v>60</v>
      </c>
      <c r="C83" s="85">
        <v>0</v>
      </c>
      <c r="D83" s="86">
        <v>0</v>
      </c>
      <c r="E83" s="81"/>
      <c r="F83" s="87">
        <v>0</v>
      </c>
      <c r="G83" s="88">
        <v>0</v>
      </c>
      <c r="H83" s="81"/>
      <c r="I83" s="85">
        <f t="shared" si="2"/>
        <v>0</v>
      </c>
      <c r="J83" s="89">
        <f t="shared" ref="J83:J88" si="3">D83+G83</f>
        <v>0</v>
      </c>
      <c r="K83" s="90"/>
      <c r="L83" s="91">
        <v>0</v>
      </c>
      <c r="M83" s="92"/>
    </row>
    <row r="84" spans="2:13" ht="18" customHeight="1">
      <c r="B84" s="84" t="s">
        <v>69</v>
      </c>
      <c r="C84" s="85">
        <v>0</v>
      </c>
      <c r="D84" s="86">
        <v>0</v>
      </c>
      <c r="E84" s="81"/>
      <c r="F84" s="87">
        <v>0</v>
      </c>
      <c r="G84" s="88">
        <v>0</v>
      </c>
      <c r="H84" s="81"/>
      <c r="I84" s="85">
        <f t="shared" si="2"/>
        <v>0</v>
      </c>
      <c r="J84" s="89">
        <f t="shared" si="3"/>
        <v>0</v>
      </c>
      <c r="K84" s="90"/>
      <c r="L84" s="91">
        <v>0</v>
      </c>
      <c r="M84" s="92"/>
    </row>
    <row r="85" spans="2:13" ht="18" customHeight="1">
      <c r="B85" s="84" t="s">
        <v>62</v>
      </c>
      <c r="C85" s="85">
        <v>1</v>
      </c>
      <c r="D85" s="86">
        <v>23453.599999999999</v>
      </c>
      <c r="E85" s="81"/>
      <c r="F85" s="87">
        <v>3</v>
      </c>
      <c r="G85" s="88">
        <v>45139.02</v>
      </c>
      <c r="H85" s="81"/>
      <c r="I85" s="85">
        <f t="shared" si="2"/>
        <v>4</v>
      </c>
      <c r="J85" s="89">
        <f t="shared" si="3"/>
        <v>68592.62</v>
      </c>
      <c r="K85" s="90"/>
      <c r="L85" s="91">
        <v>9</v>
      </c>
      <c r="M85" s="92">
        <f>I85/L85</f>
        <v>0.44444444444444442</v>
      </c>
    </row>
    <row r="86" spans="2:13" ht="18" customHeight="1">
      <c r="B86" s="84" t="s">
        <v>63</v>
      </c>
      <c r="C86" s="85">
        <v>0</v>
      </c>
      <c r="D86" s="86">
        <v>0</v>
      </c>
      <c r="E86" s="81"/>
      <c r="F86" s="87">
        <v>0</v>
      </c>
      <c r="G86" s="88">
        <v>0</v>
      </c>
      <c r="H86" s="81"/>
      <c r="I86" s="85">
        <f t="shared" si="2"/>
        <v>0</v>
      </c>
      <c r="J86" s="89">
        <f t="shared" si="3"/>
        <v>0</v>
      </c>
      <c r="K86" s="90"/>
      <c r="L86" s="91">
        <v>0</v>
      </c>
      <c r="M86" s="92"/>
    </row>
    <row r="87" spans="2:13" ht="18" customHeight="1">
      <c r="B87" s="84" t="s">
        <v>64</v>
      </c>
      <c r="C87" s="85">
        <v>0</v>
      </c>
      <c r="D87" s="86">
        <v>0</v>
      </c>
      <c r="E87" s="81"/>
      <c r="F87" s="87">
        <v>0</v>
      </c>
      <c r="G87" s="88">
        <v>0</v>
      </c>
      <c r="H87" s="81"/>
      <c r="I87" s="85">
        <f t="shared" si="2"/>
        <v>0</v>
      </c>
      <c r="J87" s="89">
        <f t="shared" si="3"/>
        <v>0</v>
      </c>
      <c r="K87" s="90"/>
      <c r="L87" s="91">
        <v>0</v>
      </c>
      <c r="M87" s="92"/>
    </row>
    <row r="88" spans="2:13" ht="18" customHeight="1">
      <c r="B88" s="93" t="s">
        <v>65</v>
      </c>
      <c r="C88" s="85">
        <v>0</v>
      </c>
      <c r="D88" s="86">
        <v>0</v>
      </c>
      <c r="E88" s="81"/>
      <c r="F88" s="87">
        <v>1</v>
      </c>
      <c r="G88" s="88">
        <v>17096.12</v>
      </c>
      <c r="H88" s="81"/>
      <c r="I88" s="85">
        <f t="shared" si="2"/>
        <v>1</v>
      </c>
      <c r="J88" s="89">
        <f t="shared" si="3"/>
        <v>17096.12</v>
      </c>
      <c r="K88" s="90"/>
      <c r="L88" s="91">
        <v>0</v>
      </c>
      <c r="M88" s="330">
        <v>1</v>
      </c>
    </row>
    <row r="89" spans="2:13" ht="18" customHeight="1">
      <c r="B89" s="94" t="s">
        <v>66</v>
      </c>
      <c r="C89" s="95">
        <v>7</v>
      </c>
      <c r="D89" s="96">
        <v>130289.61</v>
      </c>
      <c r="E89" s="81"/>
      <c r="F89" s="87">
        <v>12</v>
      </c>
      <c r="G89" s="88">
        <v>255798.81</v>
      </c>
      <c r="H89" s="81"/>
      <c r="I89" s="85">
        <f>SUM(I73:I88)</f>
        <v>19</v>
      </c>
      <c r="J89" s="89">
        <f>SUM(J73:J88)</f>
        <v>386088.42</v>
      </c>
      <c r="K89" s="90"/>
      <c r="L89" s="91">
        <f>SUM(L73:L88)</f>
        <v>52</v>
      </c>
      <c r="M89" s="91"/>
    </row>
    <row r="91" spans="2:13" ht="18" customHeight="1">
      <c r="B91" s="10" t="s">
        <v>45</v>
      </c>
      <c r="C91" s="10"/>
      <c r="D91" s="10"/>
      <c r="E91" s="52"/>
      <c r="F91" s="9" t="s">
        <v>46</v>
      </c>
      <c r="G91" s="9"/>
      <c r="I91" s="8" t="s">
        <v>71</v>
      </c>
      <c r="J91" s="8"/>
      <c r="K91" s="79"/>
      <c r="L91" s="7" t="s">
        <v>72</v>
      </c>
      <c r="M91" s="7"/>
    </row>
    <row r="92" spans="2:13" ht="18" customHeight="1">
      <c r="B92" s="72" t="s">
        <v>75</v>
      </c>
      <c r="C92" s="73" t="s">
        <v>48</v>
      </c>
      <c r="D92" s="73" t="s">
        <v>49</v>
      </c>
      <c r="E92" s="52"/>
      <c r="F92" s="54" t="s">
        <v>48</v>
      </c>
      <c r="G92" s="54" t="s">
        <v>49</v>
      </c>
      <c r="I92" s="73" t="s">
        <v>48</v>
      </c>
      <c r="J92" s="73" t="s">
        <v>49</v>
      </c>
      <c r="K92" s="82"/>
      <c r="L92" s="73" t="s">
        <v>48</v>
      </c>
      <c r="M92" s="83" t="s">
        <v>74</v>
      </c>
    </row>
    <row r="93" spans="2:13" ht="18" customHeight="1">
      <c r="B93" s="55" t="s">
        <v>68</v>
      </c>
      <c r="C93" s="85">
        <f t="shared" ref="C93:D108" si="4">C12+C32+C52</f>
        <v>0</v>
      </c>
      <c r="D93" s="89">
        <f t="shared" si="4"/>
        <v>0</v>
      </c>
      <c r="E93" s="81"/>
      <c r="F93" s="85">
        <f t="shared" ref="F93:F109" si="5">F12+F32+F52</f>
        <v>1</v>
      </c>
      <c r="G93" s="89">
        <v>0</v>
      </c>
      <c r="H93" s="81"/>
      <c r="I93" s="85">
        <f t="shared" ref="I93:I108" si="6">C93+F93</f>
        <v>1</v>
      </c>
      <c r="J93" s="89">
        <f t="shared" ref="J93:J108" si="7">D93+G93</f>
        <v>0</v>
      </c>
      <c r="K93" s="90"/>
      <c r="L93" s="91">
        <v>6</v>
      </c>
      <c r="M93" s="92">
        <f t="shared" ref="M93:M109" si="8">I93/L93</f>
        <v>0.16666666666666666</v>
      </c>
    </row>
    <row r="94" spans="2:13" ht="18" customHeight="1">
      <c r="B94" s="55" t="s">
        <v>51</v>
      </c>
      <c r="C94" s="85">
        <f t="shared" si="4"/>
        <v>9</v>
      </c>
      <c r="D94" s="89">
        <f t="shared" si="4"/>
        <v>106657.03</v>
      </c>
      <c r="E94" s="81"/>
      <c r="F94" s="85">
        <f t="shared" si="5"/>
        <v>5</v>
      </c>
      <c r="G94" s="89">
        <f>G13+G33+G53</f>
        <v>28556.879999999997</v>
      </c>
      <c r="H94" s="81"/>
      <c r="I94" s="85">
        <f t="shared" si="6"/>
        <v>14</v>
      </c>
      <c r="J94" s="89">
        <f t="shared" si="7"/>
        <v>135213.91</v>
      </c>
      <c r="K94" s="90"/>
      <c r="L94" s="91">
        <v>23</v>
      </c>
      <c r="M94" s="92">
        <f t="shared" si="8"/>
        <v>0.60869565217391308</v>
      </c>
    </row>
    <row r="95" spans="2:13" ht="18" customHeight="1">
      <c r="B95" s="55" t="s">
        <v>52</v>
      </c>
      <c r="C95" s="85">
        <f t="shared" si="4"/>
        <v>17</v>
      </c>
      <c r="D95" s="89">
        <f t="shared" si="4"/>
        <v>110158.9</v>
      </c>
      <c r="E95" s="81"/>
      <c r="F95" s="85">
        <f t="shared" si="5"/>
        <v>8</v>
      </c>
      <c r="G95" s="89">
        <f t="shared" ref="G94:G108" si="9">G14+G34+G54</f>
        <v>133659.74</v>
      </c>
      <c r="H95" s="81"/>
      <c r="I95" s="85">
        <f t="shared" si="6"/>
        <v>25</v>
      </c>
      <c r="J95" s="89">
        <f t="shared" si="7"/>
        <v>243818.63999999998</v>
      </c>
      <c r="K95" s="90"/>
      <c r="L95" s="91">
        <v>26</v>
      </c>
      <c r="M95" s="92">
        <f t="shared" si="8"/>
        <v>0.96153846153846156</v>
      </c>
    </row>
    <row r="96" spans="2:13" ht="18" customHeight="1">
      <c r="B96" s="55" t="s">
        <v>53</v>
      </c>
      <c r="C96" s="85">
        <f t="shared" si="4"/>
        <v>12</v>
      </c>
      <c r="D96" s="89">
        <f t="shared" si="4"/>
        <v>111239.58</v>
      </c>
      <c r="E96" s="81"/>
      <c r="F96" s="85">
        <f t="shared" si="5"/>
        <v>17</v>
      </c>
      <c r="G96" s="89">
        <f t="shared" si="9"/>
        <v>37601.39</v>
      </c>
      <c r="H96" s="81"/>
      <c r="I96" s="85">
        <f t="shared" si="6"/>
        <v>29</v>
      </c>
      <c r="J96" s="89">
        <f t="shared" si="7"/>
        <v>148840.97</v>
      </c>
      <c r="K96" s="90"/>
      <c r="L96" s="91">
        <v>35</v>
      </c>
      <c r="M96" s="92">
        <f t="shared" si="8"/>
        <v>0.82857142857142863</v>
      </c>
    </row>
    <row r="97" spans="2:13" ht="18" customHeight="1">
      <c r="B97" s="55" t="s">
        <v>54</v>
      </c>
      <c r="C97" s="85">
        <f t="shared" si="4"/>
        <v>4</v>
      </c>
      <c r="D97" s="89">
        <f t="shared" si="4"/>
        <v>70641.51999999999</v>
      </c>
      <c r="E97" s="81"/>
      <c r="F97" s="85">
        <f t="shared" si="5"/>
        <v>6</v>
      </c>
      <c r="G97" s="89">
        <f t="shared" si="9"/>
        <v>63508.49</v>
      </c>
      <c r="H97" s="81"/>
      <c r="I97" s="85">
        <f t="shared" si="6"/>
        <v>10</v>
      </c>
      <c r="J97" s="89">
        <f t="shared" si="7"/>
        <v>134150.00999999998</v>
      </c>
      <c r="K97" s="90"/>
      <c r="L97" s="91">
        <v>19</v>
      </c>
      <c r="M97" s="92">
        <f t="shared" si="8"/>
        <v>0.52631578947368418</v>
      </c>
    </row>
    <row r="98" spans="2:13" ht="18" customHeight="1">
      <c r="B98" s="55" t="s">
        <v>55</v>
      </c>
      <c r="C98" s="85">
        <f t="shared" si="4"/>
        <v>8</v>
      </c>
      <c r="D98" s="89">
        <f t="shared" si="4"/>
        <v>82240</v>
      </c>
      <c r="E98" s="81"/>
      <c r="F98" s="85">
        <f t="shared" si="5"/>
        <v>5</v>
      </c>
      <c r="G98" s="89">
        <f t="shared" si="9"/>
        <v>71166.53</v>
      </c>
      <c r="H98" s="81"/>
      <c r="I98" s="85">
        <f t="shared" si="6"/>
        <v>13</v>
      </c>
      <c r="J98" s="89">
        <f t="shared" si="7"/>
        <v>153406.53</v>
      </c>
      <c r="K98" s="90"/>
      <c r="L98" s="91">
        <v>15</v>
      </c>
      <c r="M98" s="92">
        <f t="shared" si="8"/>
        <v>0.8666666666666667</v>
      </c>
    </row>
    <row r="99" spans="2:13" ht="18" customHeight="1">
      <c r="B99" s="55" t="s">
        <v>56</v>
      </c>
      <c r="C99" s="85">
        <f t="shared" si="4"/>
        <v>6</v>
      </c>
      <c r="D99" s="89">
        <f t="shared" si="4"/>
        <v>51122.81</v>
      </c>
      <c r="E99" s="81"/>
      <c r="F99" s="85">
        <f t="shared" si="5"/>
        <v>83</v>
      </c>
      <c r="G99" s="89">
        <f t="shared" si="9"/>
        <v>345775.58</v>
      </c>
      <c r="H99" s="81"/>
      <c r="I99" s="85">
        <f t="shared" si="6"/>
        <v>89</v>
      </c>
      <c r="J99" s="89">
        <f t="shared" si="7"/>
        <v>396898.39</v>
      </c>
      <c r="K99" s="90"/>
      <c r="L99" s="91">
        <v>33</v>
      </c>
      <c r="M99" s="92">
        <f t="shared" si="8"/>
        <v>2.6969696969696968</v>
      </c>
    </row>
    <row r="100" spans="2:13" ht="18" customHeight="1">
      <c r="B100" s="55" t="s">
        <v>57</v>
      </c>
      <c r="C100" s="85">
        <f t="shared" si="4"/>
        <v>22</v>
      </c>
      <c r="D100" s="89">
        <f t="shared" si="4"/>
        <v>175014.78</v>
      </c>
      <c r="E100" s="97"/>
      <c r="F100" s="85">
        <f t="shared" si="5"/>
        <v>24</v>
      </c>
      <c r="G100" s="89">
        <f t="shared" si="9"/>
        <v>157860.40999999997</v>
      </c>
      <c r="H100" s="81"/>
      <c r="I100" s="85">
        <f t="shared" si="6"/>
        <v>46</v>
      </c>
      <c r="J100" s="89">
        <f t="shared" si="7"/>
        <v>332875.18999999994</v>
      </c>
      <c r="K100" s="90"/>
      <c r="L100" s="91">
        <v>56</v>
      </c>
      <c r="M100" s="92">
        <f t="shared" si="8"/>
        <v>0.8214285714285714</v>
      </c>
    </row>
    <row r="101" spans="2:13" ht="18" customHeight="1">
      <c r="B101" s="55" t="s">
        <v>58</v>
      </c>
      <c r="C101" s="85">
        <f t="shared" si="4"/>
        <v>1</v>
      </c>
      <c r="D101" s="89">
        <f t="shared" si="4"/>
        <v>6635.56</v>
      </c>
      <c r="E101" s="97"/>
      <c r="F101" s="85">
        <f t="shared" si="5"/>
        <v>5</v>
      </c>
      <c r="G101" s="89">
        <f t="shared" si="9"/>
        <v>35436.54</v>
      </c>
      <c r="H101" s="81"/>
      <c r="I101" s="85">
        <f t="shared" si="6"/>
        <v>6</v>
      </c>
      <c r="J101" s="89">
        <f t="shared" si="7"/>
        <v>42072.1</v>
      </c>
      <c r="K101" s="90"/>
      <c r="L101" s="91">
        <v>6</v>
      </c>
      <c r="M101" s="92">
        <f t="shared" si="8"/>
        <v>1</v>
      </c>
    </row>
    <row r="102" spans="2:13" ht="18" customHeight="1">
      <c r="B102" s="55" t="s">
        <v>59</v>
      </c>
      <c r="C102" s="85">
        <f t="shared" si="4"/>
        <v>9</v>
      </c>
      <c r="D102" s="89">
        <f t="shared" si="4"/>
        <v>72938.3</v>
      </c>
      <c r="E102" s="81"/>
      <c r="F102" s="85">
        <f t="shared" si="5"/>
        <v>1</v>
      </c>
      <c r="G102" s="89">
        <f t="shared" si="9"/>
        <v>5369.77</v>
      </c>
      <c r="H102" s="81"/>
      <c r="I102" s="85">
        <f t="shared" si="6"/>
        <v>10</v>
      </c>
      <c r="J102" s="89">
        <f t="shared" si="7"/>
        <v>78308.070000000007</v>
      </c>
      <c r="K102" s="90"/>
      <c r="L102" s="91">
        <v>17</v>
      </c>
      <c r="M102" s="92">
        <f t="shared" si="8"/>
        <v>0.58823529411764708</v>
      </c>
    </row>
    <row r="103" spans="2:13" ht="18" customHeight="1">
      <c r="B103" s="55" t="s">
        <v>60</v>
      </c>
      <c r="C103" s="85">
        <f t="shared" si="4"/>
        <v>4</v>
      </c>
      <c r="D103" s="89">
        <f t="shared" si="4"/>
        <v>34481.79</v>
      </c>
      <c r="E103" s="81"/>
      <c r="F103" s="85">
        <f t="shared" si="5"/>
        <v>5</v>
      </c>
      <c r="G103" s="89">
        <f t="shared" si="9"/>
        <v>30071.83</v>
      </c>
      <c r="H103" s="81"/>
      <c r="I103" s="85">
        <f t="shared" si="6"/>
        <v>9</v>
      </c>
      <c r="J103" s="89">
        <f t="shared" si="7"/>
        <v>64553.62</v>
      </c>
      <c r="K103" s="90"/>
      <c r="L103" s="91">
        <v>10</v>
      </c>
      <c r="M103" s="92">
        <f t="shared" si="8"/>
        <v>0.9</v>
      </c>
    </row>
    <row r="104" spans="2:13" ht="18" customHeight="1">
      <c r="B104" s="55" t="s">
        <v>69</v>
      </c>
      <c r="C104" s="85">
        <f t="shared" si="4"/>
        <v>3</v>
      </c>
      <c r="D104" s="89">
        <f t="shared" si="4"/>
        <v>17173.849999999999</v>
      </c>
      <c r="E104" s="81"/>
      <c r="F104" s="85">
        <f t="shared" si="5"/>
        <v>42</v>
      </c>
      <c r="G104" s="89">
        <f t="shared" si="9"/>
        <v>148485.34000000003</v>
      </c>
      <c r="H104" s="81"/>
      <c r="I104" s="85">
        <f t="shared" si="6"/>
        <v>45</v>
      </c>
      <c r="J104" s="89">
        <f t="shared" si="7"/>
        <v>165659.19000000003</v>
      </c>
      <c r="K104" s="90"/>
      <c r="L104" s="91">
        <v>36</v>
      </c>
      <c r="M104" s="92">
        <f t="shared" si="8"/>
        <v>1.25</v>
      </c>
    </row>
    <row r="105" spans="2:13" ht="18" customHeight="1">
      <c r="B105" s="55" t="s">
        <v>62</v>
      </c>
      <c r="C105" s="85">
        <f t="shared" si="4"/>
        <v>1</v>
      </c>
      <c r="D105" s="89">
        <f t="shared" si="4"/>
        <v>23453.599999999999</v>
      </c>
      <c r="E105" s="81"/>
      <c r="F105" s="85">
        <f t="shared" si="5"/>
        <v>3</v>
      </c>
      <c r="G105" s="89">
        <f t="shared" si="9"/>
        <v>45139.02</v>
      </c>
      <c r="H105" s="81"/>
      <c r="I105" s="85">
        <f t="shared" si="6"/>
        <v>4</v>
      </c>
      <c r="J105" s="89">
        <f t="shared" si="7"/>
        <v>68592.62</v>
      </c>
      <c r="K105" s="90"/>
      <c r="L105" s="91">
        <v>13</v>
      </c>
      <c r="M105" s="92">
        <f t="shared" si="8"/>
        <v>0.30769230769230771</v>
      </c>
    </row>
    <row r="106" spans="2:13" ht="18" customHeight="1">
      <c r="B106" s="55" t="s">
        <v>63</v>
      </c>
      <c r="C106" s="85">
        <f t="shared" si="4"/>
        <v>13</v>
      </c>
      <c r="D106" s="89">
        <f t="shared" si="4"/>
        <v>110062.84999999999</v>
      </c>
      <c r="E106" s="81"/>
      <c r="F106" s="85">
        <f t="shared" si="5"/>
        <v>25</v>
      </c>
      <c r="G106" s="89">
        <f t="shared" si="9"/>
        <v>91819.33</v>
      </c>
      <c r="H106" s="81"/>
      <c r="I106" s="85">
        <f t="shared" si="6"/>
        <v>38</v>
      </c>
      <c r="J106" s="89">
        <f t="shared" si="7"/>
        <v>201882.18</v>
      </c>
      <c r="K106" s="90"/>
      <c r="L106" s="91">
        <v>20</v>
      </c>
      <c r="M106" s="92">
        <f t="shared" si="8"/>
        <v>1.9</v>
      </c>
    </row>
    <row r="107" spans="2:13" ht="18" customHeight="1">
      <c r="B107" s="55" t="s">
        <v>64</v>
      </c>
      <c r="C107" s="85">
        <f t="shared" si="4"/>
        <v>8</v>
      </c>
      <c r="D107" s="89">
        <f t="shared" si="4"/>
        <v>59824.39</v>
      </c>
      <c r="E107" s="81"/>
      <c r="F107" s="85">
        <f t="shared" si="5"/>
        <v>14</v>
      </c>
      <c r="G107" s="89">
        <f t="shared" si="9"/>
        <v>42453.04</v>
      </c>
      <c r="H107" s="81"/>
      <c r="I107" s="85">
        <f t="shared" si="6"/>
        <v>22</v>
      </c>
      <c r="J107" s="89">
        <f t="shared" si="7"/>
        <v>102277.43</v>
      </c>
      <c r="K107" s="90"/>
      <c r="L107" s="91">
        <v>14</v>
      </c>
      <c r="M107" s="92">
        <f t="shared" si="8"/>
        <v>1.5714285714285714</v>
      </c>
    </row>
    <row r="108" spans="2:13" ht="18" customHeight="1">
      <c r="B108" s="63" t="s">
        <v>65</v>
      </c>
      <c r="C108" s="85">
        <f t="shared" si="4"/>
        <v>9</v>
      </c>
      <c r="D108" s="89">
        <f t="shared" si="4"/>
        <v>129375.49</v>
      </c>
      <c r="E108" s="81"/>
      <c r="F108" s="85">
        <f t="shared" si="5"/>
        <v>8</v>
      </c>
      <c r="G108" s="89">
        <f t="shared" si="9"/>
        <v>78887.23</v>
      </c>
      <c r="H108" s="81"/>
      <c r="I108" s="85">
        <f t="shared" si="6"/>
        <v>17</v>
      </c>
      <c r="J108" s="89">
        <f t="shared" si="7"/>
        <v>208262.72</v>
      </c>
      <c r="K108" s="90"/>
      <c r="L108" s="91">
        <v>32</v>
      </c>
      <c r="M108" s="92">
        <f t="shared" si="8"/>
        <v>0.53125</v>
      </c>
    </row>
    <row r="109" spans="2:13" ht="18" customHeight="1">
      <c r="B109" s="64" t="s">
        <v>66</v>
      </c>
      <c r="C109" s="85">
        <f>C28+C48+C68</f>
        <v>126</v>
      </c>
      <c r="D109" s="89">
        <f>SUM(D93:D108)</f>
        <v>1161020.4500000002</v>
      </c>
      <c r="E109" s="81"/>
      <c r="F109" s="85">
        <f t="shared" si="5"/>
        <v>252</v>
      </c>
      <c r="G109" s="89">
        <f>SUM(G93:G108)</f>
        <v>1315791.1200000001</v>
      </c>
      <c r="H109" s="81"/>
      <c r="I109" s="85">
        <f>SUM(I93:I108)</f>
        <v>378</v>
      </c>
      <c r="J109" s="89">
        <f>SUM(J93:J108)</f>
        <v>2476811.5700000008</v>
      </c>
      <c r="K109" s="90"/>
      <c r="L109" s="91">
        <f>SUM(L93:L108)</f>
        <v>361</v>
      </c>
      <c r="M109" s="92">
        <f t="shared" si="8"/>
        <v>1.0470914127423823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">
    <cfRule type="cellIs" dxfId="20" priority="6" operator="lessThan">
      <formula>1</formula>
    </cfRule>
  </conditionalFormatting>
  <conditionalFormatting sqref="M93:M109">
    <cfRule type="cellIs" dxfId="19" priority="1" operator="equal">
      <formula>1</formula>
    </cfRule>
    <cfRule type="cellIs" dxfId="18" priority="2" operator="greaterThan">
      <formula>1</formula>
    </cfRule>
    <cfRule type="cellIs" dxfId="17" priority="7" operator="lessThan">
      <formula>1</formula>
    </cfRule>
  </conditionalFormatting>
  <conditionalFormatting sqref="M77">
    <cfRule type="cellIs" dxfId="16" priority="8" operator="lessThan">
      <formula>1</formula>
    </cfRule>
  </conditionalFormatting>
  <conditionalFormatting sqref="M78">
    <cfRule type="cellIs" dxfId="15" priority="9" operator="lessThan">
      <formula>1</formula>
    </cfRule>
  </conditionalFormatting>
  <conditionalFormatting sqref="M80">
    <cfRule type="cellIs" dxfId="14" priority="10" operator="lessThan">
      <formula>1</formula>
    </cfRule>
  </conditionalFormatting>
  <conditionalFormatting sqref="M82">
    <cfRule type="cellIs" dxfId="13" priority="11" operator="lessThan">
      <formula>1</formula>
    </cfRule>
  </conditionalFormatting>
  <conditionalFormatting sqref="M85">
    <cfRule type="cellIs" dxfId="12" priority="12" operator="lessThan">
      <formula>1</formula>
    </cfRule>
  </conditionalFormatting>
  <conditionalFormatting sqref="M88">
    <cfRule type="cellIs" dxfId="11" priority="13" operator="lessThan">
      <formula>1</formula>
    </cfRule>
  </conditionalFormatting>
  <conditionalFormatting sqref="M75 M88 M85 M82 M80 M77:M78">
    <cfRule type="cellIs" dxfId="10" priority="3" operator="lessThan">
      <formula>1</formula>
    </cfRule>
    <cfRule type="cellIs" dxfId="9" priority="4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/>
  <headerFooter>
    <oddFooter>&amp;C&amp;6&amp;P de&amp;N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65543"/>
  <sheetViews>
    <sheetView zoomScale="60" zoomScaleNormal="60" workbookViewId="0">
      <selection activeCell="AC7" sqref="AC7"/>
    </sheetView>
  </sheetViews>
  <sheetFormatPr defaultColWidth="8.7109375" defaultRowHeight="12.75"/>
  <cols>
    <col min="1" max="1" width="68.140625" style="15" customWidth="1"/>
    <col min="2" max="2" width="29.7109375" style="15" customWidth="1"/>
    <col min="3" max="3" width="2.7109375" style="15" customWidth="1"/>
    <col min="4" max="4" width="20.5703125" style="16" hidden="1" customWidth="1"/>
    <col min="5" max="5" width="24" style="16" hidden="1" customWidth="1"/>
    <col min="6" max="6" width="20.5703125" style="15" hidden="1" customWidth="1"/>
    <col min="7" max="7" width="0.7109375" style="15" hidden="1" customWidth="1"/>
    <col min="8" max="8" width="12.85546875" style="15" customWidth="1"/>
    <col min="9" max="9" width="32.28515625" style="16" customWidth="1"/>
    <col min="10" max="10" width="34.5703125" style="15" customWidth="1"/>
    <col min="11" max="11" width="0.7109375" style="15" customWidth="1"/>
    <col min="12" max="12" width="27.28515625" style="15" customWidth="1"/>
    <col min="13" max="13" width="25.5703125" style="98" customWidth="1"/>
    <col min="14" max="14" width="3.7109375" style="15" customWidth="1"/>
    <col min="15" max="15" width="24.28515625" style="15" customWidth="1"/>
    <col min="16" max="16" width="4" style="15" customWidth="1"/>
    <col min="17" max="17" width="32.28515625" style="15" customWidth="1"/>
    <col min="18" max="18" width="3.5703125" style="15" customWidth="1"/>
    <col min="19" max="19" width="26.140625" style="15" customWidth="1"/>
    <col min="20" max="257" width="9.140625" style="15" customWidth="1"/>
    <col min="258" max="258" width="9.140625" customWidth="1"/>
  </cols>
  <sheetData>
    <row r="1" spans="1:19" ht="15.75" customHeight="1">
      <c r="A1" s="18" t="s">
        <v>76</v>
      </c>
      <c r="C1" s="16"/>
      <c r="E1" s="15"/>
    </row>
    <row r="2" spans="1:19" ht="15.75" customHeight="1">
      <c r="A2" s="18" t="s">
        <v>77</v>
      </c>
      <c r="C2" s="16"/>
      <c r="E2" s="15"/>
    </row>
    <row r="3" spans="1:19" ht="15.75" customHeight="1">
      <c r="A3" s="18" t="s">
        <v>78</v>
      </c>
      <c r="C3" s="16"/>
      <c r="E3" s="15"/>
    </row>
    <row r="4" spans="1:19" ht="15.75" customHeight="1">
      <c r="A4" s="18" t="s">
        <v>79</v>
      </c>
      <c r="C4" s="16"/>
      <c r="E4" s="15"/>
    </row>
    <row r="5" spans="1:19" ht="15.75" customHeight="1">
      <c r="A5" s="20" t="s">
        <v>80</v>
      </c>
      <c r="C5" s="16"/>
      <c r="E5" s="15"/>
    </row>
    <row r="6" spans="1:19" ht="15.75" customHeight="1">
      <c r="A6" s="20"/>
      <c r="C6" s="16"/>
      <c r="E6" s="15"/>
    </row>
    <row r="7" spans="1:19" ht="99" customHeight="1">
      <c r="A7" s="19"/>
      <c r="B7" s="6" t="s">
        <v>231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9" ht="7.5" customHeight="1"/>
    <row r="9" spans="1:19" ht="29.25" customHeight="1">
      <c r="A9" s="5" t="s">
        <v>81</v>
      </c>
      <c r="B9" s="5" t="s">
        <v>5</v>
      </c>
      <c r="C9" s="100"/>
      <c r="D9" s="4" t="s">
        <v>82</v>
      </c>
      <c r="E9" s="4"/>
      <c r="F9" s="4"/>
      <c r="G9" s="100"/>
      <c r="H9" s="3" t="s">
        <v>83</v>
      </c>
      <c r="I9" s="4" t="s">
        <v>84</v>
      </c>
      <c r="J9" s="4"/>
      <c r="K9" s="100"/>
      <c r="L9" s="2" t="s">
        <v>85</v>
      </c>
      <c r="M9" s="1" t="s">
        <v>86</v>
      </c>
      <c r="O9" s="103" t="s">
        <v>87</v>
      </c>
      <c r="Q9" s="311" t="s">
        <v>88</v>
      </c>
      <c r="S9" s="312" t="s">
        <v>89</v>
      </c>
    </row>
    <row r="10" spans="1:19" ht="35.25" customHeight="1">
      <c r="A10" s="5"/>
      <c r="B10" s="5"/>
      <c r="C10" s="100"/>
      <c r="D10" s="101" t="s">
        <v>27</v>
      </c>
      <c r="E10" s="101" t="s">
        <v>90</v>
      </c>
      <c r="F10" s="99" t="s">
        <v>9</v>
      </c>
      <c r="G10" s="100"/>
      <c r="H10" s="3"/>
      <c r="I10" s="101" t="s">
        <v>91</v>
      </c>
      <c r="J10" s="99" t="s">
        <v>92</v>
      </c>
      <c r="K10" s="100"/>
      <c r="L10" s="2"/>
      <c r="M10" s="1"/>
      <c r="O10" s="104" t="s">
        <v>93</v>
      </c>
      <c r="Q10" s="311"/>
      <c r="S10" s="312"/>
    </row>
    <row r="11" spans="1:19" ht="27" customHeight="1">
      <c r="A11" s="105" t="s">
        <v>94</v>
      </c>
      <c r="B11" s="25" t="s">
        <v>10</v>
      </c>
      <c r="C11" s="106"/>
      <c r="D11" s="107">
        <v>256958.5</v>
      </c>
      <c r="E11" s="107">
        <v>34975.919999999998</v>
      </c>
      <c r="F11" s="108">
        <f t="shared" ref="F11:F16" si="0">SUM(D11:E11)</f>
        <v>291934.42</v>
      </c>
      <c r="G11" s="106"/>
      <c r="H11" s="109" t="s">
        <v>95</v>
      </c>
      <c r="I11" s="110">
        <f>Teto!G9</f>
        <v>78408.72</v>
      </c>
      <c r="J11" s="111">
        <f>Produção_tabwin!D105</f>
        <v>23453.599999999999</v>
      </c>
      <c r="K11" s="106"/>
      <c r="L11" s="331">
        <v>0</v>
      </c>
      <c r="M11" s="112">
        <f t="shared" ref="M11:M26" si="1">I11-(J11-L11)</f>
        <v>54955.12</v>
      </c>
      <c r="O11" s="111">
        <f>Produção_tabwin!G105</f>
        <v>45139.02</v>
      </c>
      <c r="Q11" s="111">
        <f>O11+J11</f>
        <v>68592.62</v>
      </c>
      <c r="S11" s="111">
        <f t="shared" ref="S11:S27" si="2">I11-Q11</f>
        <v>9816.1000000000058</v>
      </c>
    </row>
    <row r="12" spans="1:19" ht="27" customHeight="1">
      <c r="A12" s="105" t="s">
        <v>96</v>
      </c>
      <c r="B12" s="30" t="s">
        <v>12</v>
      </c>
      <c r="C12" s="106"/>
      <c r="D12" s="113">
        <v>234549.13666666701</v>
      </c>
      <c r="E12" s="113">
        <v>45073.83</v>
      </c>
      <c r="F12" s="114">
        <f t="shared" si="0"/>
        <v>279622.96666666702</v>
      </c>
      <c r="G12" s="106"/>
      <c r="H12" s="109" t="s">
        <v>95</v>
      </c>
      <c r="I12" s="115">
        <f>Teto!G11</f>
        <v>200833.85</v>
      </c>
      <c r="J12" s="111">
        <f>Produção_tabwin!D99</f>
        <v>51122.81</v>
      </c>
      <c r="K12" s="106"/>
      <c r="L12" s="331">
        <v>0</v>
      </c>
      <c r="M12" s="112">
        <f t="shared" si="1"/>
        <v>149711.04000000001</v>
      </c>
      <c r="O12" s="111">
        <f>Produção_tabwin!G99</f>
        <v>345775.58</v>
      </c>
      <c r="Q12" s="111">
        <f t="shared" ref="Q12:Q26" si="3">J12+O12</f>
        <v>396898.39</v>
      </c>
      <c r="S12" s="111">
        <f t="shared" si="2"/>
        <v>-196064.54</v>
      </c>
    </row>
    <row r="13" spans="1:19" ht="27" customHeight="1">
      <c r="A13" s="25" t="s">
        <v>97</v>
      </c>
      <c r="B13" s="30" t="s">
        <v>13</v>
      </c>
      <c r="C13" s="106"/>
      <c r="D13" s="113">
        <v>224149.935</v>
      </c>
      <c r="E13" s="113">
        <v>24309.91</v>
      </c>
      <c r="F13" s="114">
        <f t="shared" si="0"/>
        <v>248459.845</v>
      </c>
      <c r="G13" s="106"/>
      <c r="H13" s="109" t="s">
        <v>95</v>
      </c>
      <c r="I13" s="115">
        <f>Teto!G12</f>
        <v>14249.29</v>
      </c>
      <c r="J13" s="111">
        <f>Produção_tabwin!D93</f>
        <v>0</v>
      </c>
      <c r="K13" s="106"/>
      <c r="L13" s="331">
        <v>0</v>
      </c>
      <c r="M13" s="112">
        <f t="shared" si="1"/>
        <v>14249.29</v>
      </c>
      <c r="O13" s="111">
        <f>Produção_tabwin!G93</f>
        <v>0</v>
      </c>
      <c r="Q13" s="111">
        <f t="shared" si="3"/>
        <v>0</v>
      </c>
      <c r="S13" s="111">
        <f t="shared" si="2"/>
        <v>14249.29</v>
      </c>
    </row>
    <row r="14" spans="1:19" ht="27" customHeight="1">
      <c r="A14" s="105" t="s">
        <v>98</v>
      </c>
      <c r="B14" s="30" t="s">
        <v>14</v>
      </c>
      <c r="C14" s="106"/>
      <c r="D14" s="113">
        <v>127710.9425</v>
      </c>
      <c r="E14" s="113">
        <v>18554.349999999999</v>
      </c>
      <c r="F14" s="114">
        <f t="shared" si="0"/>
        <v>146265.29250000001</v>
      </c>
      <c r="G14" s="106"/>
      <c r="H14" s="109" t="s">
        <v>99</v>
      </c>
      <c r="I14" s="115">
        <f>Teto!G13</f>
        <v>134811.73000000001</v>
      </c>
      <c r="J14" s="111">
        <f>Produção_tabwin!D102</f>
        <v>72938.3</v>
      </c>
      <c r="K14" s="106"/>
      <c r="L14" s="331">
        <v>0</v>
      </c>
      <c r="M14" s="112">
        <f t="shared" si="1"/>
        <v>61873.430000000008</v>
      </c>
      <c r="O14" s="111">
        <f>Produção_tabwin!G102</f>
        <v>5369.77</v>
      </c>
      <c r="Q14" s="111">
        <f t="shared" si="3"/>
        <v>78308.070000000007</v>
      </c>
      <c r="S14" s="111">
        <f t="shared" si="2"/>
        <v>56503.66</v>
      </c>
    </row>
    <row r="15" spans="1:19" ht="27" customHeight="1">
      <c r="A15" s="105" t="s">
        <v>100</v>
      </c>
      <c r="B15" s="30" t="s">
        <v>15</v>
      </c>
      <c r="C15" s="106"/>
      <c r="D15" s="116">
        <v>212019.286666667</v>
      </c>
      <c r="E15" s="116">
        <v>2811.24</v>
      </c>
      <c r="F15" s="117">
        <f t="shared" si="0"/>
        <v>214830.52666666699</v>
      </c>
      <c r="G15" s="106"/>
      <c r="H15" s="109" t="s">
        <v>95</v>
      </c>
      <c r="I15" s="118">
        <f>Teto!G14</f>
        <v>96950.09</v>
      </c>
      <c r="J15" s="119">
        <f>Produção_tabwin!D98</f>
        <v>82240</v>
      </c>
      <c r="K15" s="106"/>
      <c r="L15" s="331">
        <v>0</v>
      </c>
      <c r="M15" s="112">
        <f t="shared" si="1"/>
        <v>14710.089999999997</v>
      </c>
      <c r="O15" s="111">
        <f>Produção_tabwin!G98</f>
        <v>71166.53</v>
      </c>
      <c r="Q15" s="111">
        <f t="shared" si="3"/>
        <v>153406.53</v>
      </c>
      <c r="S15" s="111">
        <f t="shared" si="2"/>
        <v>-56456.44</v>
      </c>
    </row>
    <row r="16" spans="1:19" ht="27" customHeight="1">
      <c r="A16" s="105" t="s">
        <v>98</v>
      </c>
      <c r="B16" s="30" t="s">
        <v>16</v>
      </c>
      <c r="C16" s="106"/>
      <c r="D16" s="116">
        <v>168213.24</v>
      </c>
      <c r="E16" s="116">
        <v>0</v>
      </c>
      <c r="F16" s="117">
        <f t="shared" si="0"/>
        <v>168213.24</v>
      </c>
      <c r="G16" s="106"/>
      <c r="H16" s="109" t="s">
        <v>95</v>
      </c>
      <c r="I16" s="118">
        <f>Teto!G15</f>
        <v>155976.26999999999</v>
      </c>
      <c r="J16" s="119">
        <f>Produção_tabwin!D94</f>
        <v>106657.03</v>
      </c>
      <c r="K16" s="106"/>
      <c r="L16" s="331">
        <v>0</v>
      </c>
      <c r="M16" s="112">
        <f t="shared" si="1"/>
        <v>49319.239999999991</v>
      </c>
      <c r="O16" s="111">
        <f>Produção_tabwin!G94</f>
        <v>28556.879999999997</v>
      </c>
      <c r="Q16" s="111">
        <f t="shared" si="3"/>
        <v>135213.91</v>
      </c>
      <c r="S16" s="111">
        <f t="shared" si="2"/>
        <v>20762.359999999986</v>
      </c>
    </row>
    <row r="17" spans="1:257" ht="27" customHeight="1">
      <c r="A17" s="105" t="s">
        <v>98</v>
      </c>
      <c r="B17" s="30" t="s">
        <v>18</v>
      </c>
      <c r="C17" s="106"/>
      <c r="D17" s="116"/>
      <c r="E17" s="116"/>
      <c r="F17" s="117"/>
      <c r="G17" s="106"/>
      <c r="H17" s="109" t="s">
        <v>95</v>
      </c>
      <c r="I17" s="118">
        <f>Teto!G17</f>
        <v>101536.57</v>
      </c>
      <c r="J17" s="119">
        <f>Produção_tabwin!D95</f>
        <v>110158.9</v>
      </c>
      <c r="K17" s="106"/>
      <c r="L17" s="331">
        <v>0</v>
      </c>
      <c r="M17" s="112">
        <f t="shared" si="1"/>
        <v>-8622.3299999999872</v>
      </c>
      <c r="O17" s="111">
        <f>Produção_tabwin!G95</f>
        <v>133659.74</v>
      </c>
      <c r="Q17" s="111">
        <f t="shared" si="3"/>
        <v>243818.63999999998</v>
      </c>
      <c r="S17" s="111">
        <f t="shared" si="2"/>
        <v>-142282.06999999998</v>
      </c>
    </row>
    <row r="18" spans="1:257" ht="27" customHeight="1">
      <c r="A18" s="25" t="s">
        <v>101</v>
      </c>
      <c r="B18" s="30" t="s">
        <v>21</v>
      </c>
      <c r="C18" s="106"/>
      <c r="D18" s="116"/>
      <c r="E18" s="116"/>
      <c r="F18" s="117"/>
      <c r="G18" s="106"/>
      <c r="H18" s="109" t="s">
        <v>95</v>
      </c>
      <c r="I18" s="118">
        <f>Teto!G20</f>
        <v>70543.11</v>
      </c>
      <c r="J18" s="119">
        <f>Produção_tabwin!D107</f>
        <v>59824.39</v>
      </c>
      <c r="K18" s="106"/>
      <c r="L18" s="331">
        <v>0</v>
      </c>
      <c r="M18" s="112">
        <f t="shared" si="1"/>
        <v>10718.720000000001</v>
      </c>
      <c r="O18" s="111">
        <f>Produção_tabwin!G107</f>
        <v>42453.04</v>
      </c>
      <c r="Q18" s="111">
        <f t="shared" si="3"/>
        <v>102277.43</v>
      </c>
      <c r="S18" s="111">
        <f t="shared" si="2"/>
        <v>-31734.319999999992</v>
      </c>
    </row>
    <row r="19" spans="1:257" ht="27" customHeight="1">
      <c r="A19" s="25" t="s">
        <v>102</v>
      </c>
      <c r="B19" s="30" t="s">
        <v>19</v>
      </c>
      <c r="C19" s="106"/>
      <c r="D19" s="116"/>
      <c r="E19" s="116"/>
      <c r="F19" s="117"/>
      <c r="G19" s="106"/>
      <c r="H19" s="109" t="s">
        <v>95</v>
      </c>
      <c r="I19" s="118">
        <f>Teto!G18</f>
        <v>57731.7</v>
      </c>
      <c r="J19" s="119">
        <f>Produção_tabwin!D97</f>
        <v>70641.51999999999</v>
      </c>
      <c r="K19" s="106"/>
      <c r="L19" s="331">
        <v>0</v>
      </c>
      <c r="M19" s="112">
        <f t="shared" si="1"/>
        <v>-12909.819999999992</v>
      </c>
      <c r="O19" s="111">
        <f>Produção_tabwin!G97</f>
        <v>63508.49</v>
      </c>
      <c r="Q19" s="111">
        <f t="shared" si="3"/>
        <v>134150.00999999998</v>
      </c>
      <c r="S19" s="111">
        <f t="shared" si="2"/>
        <v>-76418.309999999983</v>
      </c>
    </row>
    <row r="20" spans="1:257" ht="27" customHeight="1">
      <c r="A20" s="105" t="s">
        <v>103</v>
      </c>
      <c r="B20" s="30" t="s">
        <v>17</v>
      </c>
      <c r="C20" s="106"/>
      <c r="D20" s="116"/>
      <c r="E20" s="116"/>
      <c r="F20" s="117"/>
      <c r="G20" s="106"/>
      <c r="H20" s="109" t="s">
        <v>99</v>
      </c>
      <c r="I20" s="118">
        <f>Teto!G16</f>
        <v>170903.73</v>
      </c>
      <c r="J20" s="119">
        <f>Produção_tabwin!D106</f>
        <v>110062.84999999999</v>
      </c>
      <c r="K20" s="106"/>
      <c r="L20" s="331">
        <v>0</v>
      </c>
      <c r="M20" s="112">
        <f t="shared" si="1"/>
        <v>60840.880000000019</v>
      </c>
      <c r="O20" s="111">
        <f>Produção_tabwin!G106</f>
        <v>91819.33</v>
      </c>
      <c r="Q20" s="111">
        <f t="shared" si="3"/>
        <v>201882.18</v>
      </c>
      <c r="S20" s="111">
        <f t="shared" si="2"/>
        <v>-30978.449999999983</v>
      </c>
    </row>
    <row r="21" spans="1:257" ht="27" customHeight="1">
      <c r="A21" s="105" t="s">
        <v>104</v>
      </c>
      <c r="B21" s="30" t="s">
        <v>11</v>
      </c>
      <c r="C21" s="106"/>
      <c r="D21" s="113">
        <v>320293.45916666702</v>
      </c>
      <c r="E21" s="113">
        <v>97009.95</v>
      </c>
      <c r="F21" s="114">
        <f>SUM(D21:E21)</f>
        <v>417303.40916666703</v>
      </c>
      <c r="G21" s="106"/>
      <c r="H21" s="109" t="s">
        <v>99</v>
      </c>
      <c r="I21" s="115">
        <f>Teto!G10</f>
        <v>72088.73</v>
      </c>
      <c r="J21" s="111">
        <f>Produção_tabwin!D104</f>
        <v>17173.849999999999</v>
      </c>
      <c r="K21" s="106"/>
      <c r="L21" s="331">
        <v>0</v>
      </c>
      <c r="M21" s="112">
        <f t="shared" si="1"/>
        <v>54914.879999999997</v>
      </c>
      <c r="O21" s="111">
        <f>Produção_tabwin!G104</f>
        <v>148485.34000000003</v>
      </c>
      <c r="Q21" s="111">
        <f t="shared" si="3"/>
        <v>165659.19000000003</v>
      </c>
      <c r="S21" s="111">
        <f t="shared" si="2"/>
        <v>-93570.460000000036</v>
      </c>
    </row>
    <row r="22" spans="1:257" ht="27" customHeight="1">
      <c r="A22" s="105" t="s">
        <v>105</v>
      </c>
      <c r="B22" s="30" t="s">
        <v>20</v>
      </c>
      <c r="C22" s="106"/>
      <c r="D22" s="116"/>
      <c r="E22" s="116"/>
      <c r="F22" s="117"/>
      <c r="G22" s="106"/>
      <c r="H22" s="109" t="s">
        <v>99</v>
      </c>
      <c r="I22" s="118">
        <f>Teto!G19</f>
        <v>235650.07</v>
      </c>
      <c r="J22" s="119">
        <f>Produção_tabwin!D108</f>
        <v>129375.49</v>
      </c>
      <c r="K22" s="106"/>
      <c r="L22" s="331">
        <v>0</v>
      </c>
      <c r="M22" s="112">
        <f t="shared" si="1"/>
        <v>106274.58</v>
      </c>
      <c r="O22" s="111">
        <f>Produção_tabwin!G108</f>
        <v>78887.23</v>
      </c>
      <c r="Q22" s="111">
        <f t="shared" si="3"/>
        <v>208262.72</v>
      </c>
      <c r="S22" s="111">
        <f t="shared" si="2"/>
        <v>27387.350000000006</v>
      </c>
    </row>
    <row r="23" spans="1:257" ht="27" customHeight="1">
      <c r="A23" s="105" t="s">
        <v>106</v>
      </c>
      <c r="B23" s="30" t="s">
        <v>22</v>
      </c>
      <c r="C23" s="106"/>
      <c r="D23" s="116"/>
      <c r="E23" s="116"/>
      <c r="F23" s="117"/>
      <c r="G23" s="106"/>
      <c r="H23" s="109" t="s">
        <v>99</v>
      </c>
      <c r="I23" s="118">
        <f>Teto!G21</f>
        <v>91434.04</v>
      </c>
      <c r="J23" s="119">
        <f>Produção_tabwin!D96</f>
        <v>111239.58</v>
      </c>
      <c r="K23" s="106"/>
      <c r="L23" s="331">
        <v>0</v>
      </c>
      <c r="M23" s="112">
        <f t="shared" si="1"/>
        <v>-19805.540000000008</v>
      </c>
      <c r="O23" s="111">
        <f>Produção_tabwin!G96</f>
        <v>37601.39</v>
      </c>
      <c r="Q23" s="111">
        <f t="shared" si="3"/>
        <v>148840.97</v>
      </c>
      <c r="S23" s="111">
        <f t="shared" si="2"/>
        <v>-57406.930000000008</v>
      </c>
    </row>
    <row r="24" spans="1:257" ht="27" customHeight="1">
      <c r="A24" s="105" t="s">
        <v>107</v>
      </c>
      <c r="B24" s="31" t="s">
        <v>23</v>
      </c>
      <c r="C24" s="106"/>
      <c r="D24" s="116">
        <v>168779.16</v>
      </c>
      <c r="E24" s="116">
        <v>0</v>
      </c>
      <c r="F24" s="117">
        <f>SUM(D24:E24)</f>
        <v>168779.16</v>
      </c>
      <c r="G24" s="106"/>
      <c r="H24" s="109" t="s">
        <v>99</v>
      </c>
      <c r="I24" s="118">
        <f>Teto!G22</f>
        <v>156062.64000000001</v>
      </c>
      <c r="J24" s="119">
        <f>Produção_tabwin!D100</f>
        <v>175014.78</v>
      </c>
      <c r="K24" s="106"/>
      <c r="L24" s="331">
        <v>0</v>
      </c>
      <c r="M24" s="112">
        <f t="shared" si="1"/>
        <v>-18952.139999999985</v>
      </c>
      <c r="O24" s="111">
        <f>Produção_tabwin!G100</f>
        <v>157860.40999999997</v>
      </c>
      <c r="Q24" s="111">
        <f t="shared" si="3"/>
        <v>332875.18999999994</v>
      </c>
      <c r="S24" s="111">
        <f t="shared" si="2"/>
        <v>-176812.54999999993</v>
      </c>
    </row>
    <row r="25" spans="1:257" ht="27" customHeight="1">
      <c r="A25" s="105" t="s">
        <v>108</v>
      </c>
      <c r="B25" s="31" t="s">
        <v>25</v>
      </c>
      <c r="C25" s="106"/>
      <c r="D25" s="116"/>
      <c r="E25" s="116"/>
      <c r="F25" s="117"/>
      <c r="G25" s="106"/>
      <c r="H25" s="109" t="s">
        <v>99</v>
      </c>
      <c r="I25" s="118">
        <f>Teto!G24</f>
        <v>24181.38</v>
      </c>
      <c r="J25" s="119">
        <f>Produção_tabwin!D101</f>
        <v>6635.56</v>
      </c>
      <c r="K25" s="106"/>
      <c r="L25" s="331">
        <v>0</v>
      </c>
      <c r="M25" s="112">
        <f t="shared" si="1"/>
        <v>17545.82</v>
      </c>
      <c r="O25" s="111">
        <f>Produção_tabwin!G101</f>
        <v>35436.54</v>
      </c>
      <c r="Q25" s="111">
        <f t="shared" si="3"/>
        <v>42072.1</v>
      </c>
      <c r="S25" s="111">
        <f t="shared" si="2"/>
        <v>-17890.719999999998</v>
      </c>
    </row>
    <row r="26" spans="1:257" ht="27.75" customHeight="1">
      <c r="A26" s="25" t="s">
        <v>109</v>
      </c>
      <c r="B26" s="30" t="s">
        <v>24</v>
      </c>
      <c r="C26" s="106"/>
      <c r="D26" s="116"/>
      <c r="E26" s="116"/>
      <c r="F26" s="117"/>
      <c r="G26" s="106"/>
      <c r="H26" s="109" t="s">
        <v>99</v>
      </c>
      <c r="I26" s="118">
        <f>Teto!G23</f>
        <v>41115.449999999997</v>
      </c>
      <c r="J26" s="119">
        <f>Produção_tabwin!D103</f>
        <v>34481.79</v>
      </c>
      <c r="K26" s="106"/>
      <c r="L26" s="331">
        <v>0</v>
      </c>
      <c r="M26" s="112">
        <f t="shared" si="1"/>
        <v>6633.6599999999962</v>
      </c>
      <c r="O26" s="111">
        <f>Produção_tabwin!G103</f>
        <v>30071.83</v>
      </c>
      <c r="Q26" s="111">
        <f t="shared" si="3"/>
        <v>64553.62</v>
      </c>
      <c r="S26" s="111">
        <f t="shared" si="2"/>
        <v>-23438.170000000006</v>
      </c>
    </row>
    <row r="27" spans="1:257" ht="23.25" customHeight="1">
      <c r="A27" s="99"/>
      <c r="B27" s="99" t="s">
        <v>9</v>
      </c>
      <c r="C27" s="100"/>
      <c r="D27" s="101">
        <f>SUM(D11:D24)</f>
        <v>1712673.6600000008</v>
      </c>
      <c r="E27" s="101">
        <f>SUM(E11:E24)</f>
        <v>222735.2</v>
      </c>
      <c r="F27" s="101">
        <f>SUM(F11:F24)</f>
        <v>1935408.860000001</v>
      </c>
      <c r="G27" s="100"/>
      <c r="H27" s="102"/>
      <c r="I27" s="120">
        <f>SUM(I11:I26)</f>
        <v>1702477.3699999999</v>
      </c>
      <c r="J27" s="101">
        <f>SUM(J11:J26)</f>
        <v>1161020.45</v>
      </c>
      <c r="K27" s="100"/>
      <c r="L27" s="121">
        <f>SUM(L11:L26)</f>
        <v>0</v>
      </c>
      <c r="M27" s="122">
        <f>SUM(M11:M26)</f>
        <v>541456.91999999993</v>
      </c>
      <c r="O27" s="123">
        <f>SUM(O11:O26)</f>
        <v>1315791.1199999999</v>
      </c>
      <c r="Q27" s="123">
        <f>SUM(Q11:Q26)</f>
        <v>2476811.5699999998</v>
      </c>
      <c r="S27" s="124">
        <f t="shared" si="2"/>
        <v>-774334.2</v>
      </c>
    </row>
    <row r="28" spans="1:257" ht="6.75" customHeight="1">
      <c r="S28" s="125"/>
    </row>
    <row r="29" spans="1:257" ht="26.25" customHeight="1">
      <c r="J29" s="126" t="s">
        <v>110</v>
      </c>
      <c r="K29" s="127"/>
      <c r="L29" s="128"/>
      <c r="M29" s="129">
        <f>M11+M14+M17</f>
        <v>108206.22000000003</v>
      </c>
    </row>
    <row r="30" spans="1:257" s="132" customFormat="1" ht="10.5" customHeight="1">
      <c r="A30" s="15"/>
      <c r="B30" s="15"/>
      <c r="C30" s="15"/>
      <c r="D30" s="16"/>
      <c r="E30" s="16"/>
      <c r="F30" s="15"/>
      <c r="G30" s="15"/>
      <c r="H30" s="15"/>
      <c r="I30" s="16"/>
      <c r="J30" s="130"/>
      <c r="K30" s="130"/>
      <c r="L30" s="130"/>
      <c r="M30" s="131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</row>
    <row r="31" spans="1:257" ht="26.25" customHeight="1">
      <c r="J31" s="126" t="s">
        <v>111</v>
      </c>
      <c r="K31" s="128"/>
      <c r="L31" s="128"/>
      <c r="M31" s="122">
        <f>M12+M13+M15+M16+M18+M19</f>
        <v>225798.56</v>
      </c>
    </row>
    <row r="32" spans="1:257" ht="25.5" customHeight="1">
      <c r="S32" s="29"/>
    </row>
    <row r="33" spans="2:19" ht="25.5" customHeight="1">
      <c r="J33" s="126" t="s">
        <v>112</v>
      </c>
      <c r="K33" s="128"/>
      <c r="L33" s="128"/>
      <c r="M33" s="122">
        <f>M22+M24+M25</f>
        <v>104868.26000000001</v>
      </c>
    </row>
    <row r="34" spans="2:19" ht="14.25" customHeight="1">
      <c r="B34" s="133"/>
      <c r="C34" s="133"/>
      <c r="D34" s="134"/>
      <c r="E34" s="134"/>
      <c r="F34" s="133"/>
      <c r="G34" s="133"/>
      <c r="H34" s="133"/>
      <c r="I34" s="134"/>
      <c r="J34" s="134"/>
      <c r="K34" s="134"/>
      <c r="L34" s="134"/>
      <c r="M34" s="135"/>
      <c r="S34" s="29"/>
    </row>
    <row r="35" spans="2:19" ht="27" customHeight="1">
      <c r="B35" s="133"/>
      <c r="C35" s="133"/>
      <c r="D35" s="134"/>
      <c r="E35" s="134"/>
      <c r="F35" s="133"/>
      <c r="G35" s="133"/>
      <c r="H35" s="133"/>
      <c r="I35" s="134"/>
      <c r="J35" s="126" t="s">
        <v>113</v>
      </c>
      <c r="K35" s="113"/>
      <c r="L35" s="113"/>
      <c r="M35" s="136">
        <f>M20+M21+M23+M26</f>
        <v>102583.88</v>
      </c>
    </row>
    <row r="36" spans="2:19" ht="27" customHeight="1">
      <c r="B36" s="133"/>
      <c r="C36" s="133"/>
      <c r="D36" s="134"/>
      <c r="E36" s="134"/>
      <c r="F36" s="133"/>
      <c r="G36" s="133"/>
      <c r="H36" s="133"/>
      <c r="I36" s="134"/>
      <c r="J36" s="134"/>
      <c r="K36" s="134"/>
      <c r="L36" s="134"/>
      <c r="M36" s="135"/>
    </row>
    <row r="37" spans="2:19" ht="28.5" customHeight="1">
      <c r="B37" s="133"/>
      <c r="C37" s="133"/>
      <c r="D37" s="134"/>
      <c r="E37" s="134"/>
      <c r="F37" s="133"/>
      <c r="G37" s="133"/>
      <c r="H37" s="133"/>
      <c r="I37" s="134"/>
      <c r="J37" s="126" t="s">
        <v>114</v>
      </c>
      <c r="K37" s="128"/>
      <c r="L37" s="128"/>
      <c r="M37" s="122">
        <f>M29+M33</f>
        <v>213074.48000000004</v>
      </c>
    </row>
    <row r="38" spans="2:19" ht="10.5" customHeight="1">
      <c r="B38" s="133"/>
      <c r="C38" s="133"/>
      <c r="D38" s="134"/>
      <c r="E38" s="134"/>
      <c r="F38" s="133"/>
      <c r="G38" s="133"/>
      <c r="H38" s="133"/>
      <c r="I38" s="134"/>
      <c r="J38" s="133"/>
      <c r="K38" s="133"/>
      <c r="L38" s="133"/>
      <c r="M38" s="137"/>
    </row>
    <row r="39" spans="2:19" ht="30.75" customHeight="1">
      <c r="B39" s="133"/>
      <c r="C39" s="133"/>
      <c r="D39" s="134"/>
      <c r="E39" s="134"/>
      <c r="F39" s="133"/>
      <c r="G39" s="133"/>
      <c r="H39" s="133"/>
      <c r="I39" s="134"/>
      <c r="J39" s="126" t="s">
        <v>115</v>
      </c>
      <c r="K39" s="113"/>
      <c r="L39" s="113"/>
      <c r="M39" s="136">
        <f>M31+M35</f>
        <v>328382.44</v>
      </c>
    </row>
    <row r="40" spans="2:19" ht="22.5" customHeight="1">
      <c r="C40" s="133"/>
      <c r="D40" s="134"/>
      <c r="E40" s="134"/>
      <c r="F40" s="133"/>
      <c r="G40" s="133"/>
      <c r="H40" s="133"/>
      <c r="I40" s="134"/>
      <c r="J40" s="133"/>
      <c r="K40" s="133"/>
      <c r="L40" s="133"/>
      <c r="M40" s="137"/>
    </row>
    <row r="41" spans="2:19" ht="9" customHeight="1"/>
    <row r="42" spans="2:19" ht="25.5" customHeight="1"/>
    <row r="43" spans="2:19" ht="18.75" customHeight="1"/>
    <row r="44" spans="2:19" ht="18.75" customHeight="1"/>
    <row r="45" spans="2:19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Q9:Q10"/>
    <mergeCell ref="S9:S10"/>
    <mergeCell ref="B7:M7"/>
    <mergeCell ref="A9:A10"/>
    <mergeCell ref="B9:B10"/>
    <mergeCell ref="D9:F9"/>
    <mergeCell ref="H9:H10"/>
    <mergeCell ref="I9:J9"/>
    <mergeCell ref="L9:L10"/>
    <mergeCell ref="M9:M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T23" sqref="T23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18" t="s">
        <v>76</v>
      </c>
      <c r="B1" s="15"/>
      <c r="C1" s="16"/>
      <c r="D1" s="16"/>
      <c r="E1" s="15"/>
      <c r="F1" s="15"/>
      <c r="G1" s="15"/>
      <c r="H1" s="15"/>
      <c r="I1" s="16"/>
    </row>
    <row r="2" spans="1:13" ht="14.25" customHeight="1">
      <c r="A2" s="18" t="s">
        <v>77</v>
      </c>
      <c r="B2" s="15"/>
      <c r="C2" s="16"/>
      <c r="D2" s="16"/>
      <c r="E2" s="15"/>
      <c r="F2" s="15"/>
      <c r="G2" s="15"/>
      <c r="H2" s="15"/>
      <c r="I2" s="16"/>
    </row>
    <row r="3" spans="1:13" ht="14.25" customHeight="1">
      <c r="A3" s="18" t="s">
        <v>78</v>
      </c>
      <c r="B3" s="15"/>
      <c r="C3" s="16"/>
      <c r="D3" s="16"/>
      <c r="E3" s="15"/>
      <c r="F3" s="15"/>
      <c r="G3" s="15"/>
      <c r="H3" s="15"/>
      <c r="I3" s="16"/>
    </row>
    <row r="4" spans="1:13" ht="14.25" customHeight="1">
      <c r="A4" s="18" t="s">
        <v>79</v>
      </c>
      <c r="B4" s="15"/>
      <c r="C4" s="16"/>
      <c r="D4" s="16"/>
      <c r="E4" s="15"/>
      <c r="F4" s="15"/>
      <c r="G4" s="15"/>
      <c r="H4" s="15"/>
      <c r="I4" s="16"/>
    </row>
    <row r="5" spans="1:13" ht="14.25" customHeight="1">
      <c r="A5" s="20" t="s">
        <v>80</v>
      </c>
      <c r="B5" s="15"/>
      <c r="C5" s="16"/>
      <c r="D5" s="16"/>
      <c r="E5" s="15"/>
      <c r="F5" s="15"/>
      <c r="G5" s="15"/>
      <c r="H5" s="15"/>
      <c r="I5" s="16"/>
    </row>
    <row r="6" spans="1:13" ht="14.25" customHeight="1">
      <c r="A6" s="20"/>
      <c r="B6" s="15"/>
      <c r="C6" s="16"/>
      <c r="D6" s="16"/>
      <c r="E6" s="15"/>
      <c r="F6" s="15"/>
      <c r="G6" s="15"/>
      <c r="H6" s="15"/>
      <c r="I6" s="16"/>
    </row>
    <row r="7" spans="1:13" ht="93" customHeight="1">
      <c r="B7" s="6" t="s">
        <v>230</v>
      </c>
      <c r="C7" s="6"/>
      <c r="D7" s="6"/>
      <c r="E7" s="6"/>
      <c r="F7" s="6"/>
      <c r="G7" s="6"/>
      <c r="H7" s="6"/>
      <c r="I7" s="6"/>
      <c r="J7" s="6"/>
      <c r="K7" s="6"/>
    </row>
    <row r="8" spans="1:13" ht="14.25" customHeight="1">
      <c r="B8" s="15"/>
      <c r="C8" s="15"/>
      <c r="D8" s="16"/>
      <c r="E8" s="16"/>
      <c r="F8" s="15"/>
      <c r="G8" s="15"/>
      <c r="H8" s="16"/>
      <c r="I8" s="15"/>
      <c r="J8" s="15"/>
      <c r="K8" s="15"/>
    </row>
    <row r="9" spans="1:13" ht="30.75" customHeight="1">
      <c r="A9" s="5" t="s">
        <v>116</v>
      </c>
      <c r="B9" s="5" t="s">
        <v>5</v>
      </c>
      <c r="C9" s="100"/>
      <c r="D9" s="4" t="s">
        <v>82</v>
      </c>
      <c r="E9" s="4"/>
      <c r="F9" s="4"/>
      <c r="G9" s="3" t="s">
        <v>83</v>
      </c>
      <c r="H9" s="4" t="s">
        <v>117</v>
      </c>
      <c r="I9" s="4"/>
      <c r="J9" s="100"/>
      <c r="K9" s="1" t="s">
        <v>86</v>
      </c>
      <c r="M9" s="103" t="s">
        <v>87</v>
      </c>
    </row>
    <row r="10" spans="1:13" ht="27" customHeight="1">
      <c r="A10" s="5"/>
      <c r="B10" s="5"/>
      <c r="C10" s="100"/>
      <c r="D10" s="101" t="s">
        <v>27</v>
      </c>
      <c r="E10" s="101" t="s">
        <v>90</v>
      </c>
      <c r="F10" s="99" t="s">
        <v>9</v>
      </c>
      <c r="G10" s="3"/>
      <c r="H10" s="101" t="s">
        <v>91</v>
      </c>
      <c r="I10" s="138" t="s">
        <v>92</v>
      </c>
      <c r="J10" s="100"/>
      <c r="K10" s="1"/>
      <c r="M10" s="104" t="s">
        <v>93</v>
      </c>
    </row>
    <row r="11" spans="1:13" ht="29.25" customHeight="1">
      <c r="A11" s="139" t="s">
        <v>94</v>
      </c>
      <c r="B11" s="139" t="s">
        <v>10</v>
      </c>
      <c r="C11" s="106"/>
      <c r="D11" s="107"/>
      <c r="E11" s="107"/>
      <c r="F11" s="108"/>
      <c r="G11" s="109" t="s">
        <v>95</v>
      </c>
      <c r="H11" s="140">
        <f>Teto!G31</f>
        <v>130151.42</v>
      </c>
      <c r="I11" s="111">
        <f>Produção_tabwin!D85</f>
        <v>23453.599999999999</v>
      </c>
      <c r="J11" s="106"/>
      <c r="K11" s="141">
        <f t="shared" ref="K11:K17" si="0">H11-I11</f>
        <v>106697.82</v>
      </c>
      <c r="M11" s="111">
        <f>Produção_tabwin!E102</f>
        <v>0</v>
      </c>
    </row>
    <row r="12" spans="1:13" ht="29.25" customHeight="1">
      <c r="A12" s="139" t="s">
        <v>98</v>
      </c>
      <c r="B12" s="139" t="s">
        <v>14</v>
      </c>
      <c r="C12" s="106"/>
      <c r="D12" s="113"/>
      <c r="E12" s="113"/>
      <c r="F12" s="114"/>
      <c r="G12" s="109" t="s">
        <v>99</v>
      </c>
      <c r="H12" s="140">
        <f>Teto!G32</f>
        <v>15262.59</v>
      </c>
      <c r="I12" s="111">
        <f>Produção_tabwin!D82</f>
        <v>0</v>
      </c>
      <c r="J12" s="106"/>
      <c r="K12" s="141">
        <f t="shared" si="0"/>
        <v>15262.59</v>
      </c>
      <c r="M12" s="111">
        <f>Produção_tabwin!E96</f>
        <v>0</v>
      </c>
    </row>
    <row r="13" spans="1:13" ht="29.25" customHeight="1">
      <c r="A13" s="139" t="s">
        <v>100</v>
      </c>
      <c r="B13" s="139" t="s">
        <v>15</v>
      </c>
      <c r="C13" s="106"/>
      <c r="D13" s="116"/>
      <c r="E13" s="116"/>
      <c r="F13" s="117"/>
      <c r="G13" s="109" t="s">
        <v>95</v>
      </c>
      <c r="H13" s="140">
        <f>Teto!G33</f>
        <v>28723.01</v>
      </c>
      <c r="I13" s="111">
        <f>Produção_tabwin!D78</f>
        <v>0</v>
      </c>
      <c r="J13" s="106"/>
      <c r="K13" s="141">
        <f t="shared" si="0"/>
        <v>28723.01</v>
      </c>
      <c r="M13" s="111">
        <f>Produção_tabwin!E90</f>
        <v>0</v>
      </c>
    </row>
    <row r="14" spans="1:13" ht="29.25" customHeight="1">
      <c r="A14" s="139" t="s">
        <v>98</v>
      </c>
      <c r="B14" s="139" t="s">
        <v>18</v>
      </c>
      <c r="C14" s="106"/>
      <c r="D14" s="116"/>
      <c r="E14" s="116"/>
      <c r="F14" s="117"/>
      <c r="G14" s="109" t="s">
        <v>95</v>
      </c>
      <c r="H14" s="140">
        <f>Teto!G34</f>
        <v>79182.929999999993</v>
      </c>
      <c r="I14" s="111">
        <f>Produção_tabwin!D75</f>
        <v>0</v>
      </c>
      <c r="J14" s="106"/>
      <c r="K14" s="141">
        <f t="shared" si="0"/>
        <v>79182.929999999993</v>
      </c>
      <c r="M14" s="111">
        <f>Produção_tabwin!E99</f>
        <v>0</v>
      </c>
    </row>
    <row r="15" spans="1:13" ht="29.25" customHeight="1">
      <c r="A15" s="139" t="s">
        <v>102</v>
      </c>
      <c r="B15" s="139" t="s">
        <v>19</v>
      </c>
      <c r="C15" s="106"/>
      <c r="D15" s="116"/>
      <c r="E15" s="116"/>
      <c r="F15" s="117"/>
      <c r="G15" s="109" t="s">
        <v>95</v>
      </c>
      <c r="H15" s="140">
        <f>Teto!G35</f>
        <v>46450.53</v>
      </c>
      <c r="I15" s="111">
        <f>Produção_tabwin!D77</f>
        <v>29295.46</v>
      </c>
      <c r="J15" s="106"/>
      <c r="K15" s="141">
        <f t="shared" si="0"/>
        <v>17155.07</v>
      </c>
      <c r="M15" s="111">
        <f>Produção_tabwin!E100</f>
        <v>0</v>
      </c>
    </row>
    <row r="16" spans="1:13" ht="29.25" customHeight="1">
      <c r="A16" s="139" t="s">
        <v>107</v>
      </c>
      <c r="B16" s="142" t="s">
        <v>23</v>
      </c>
      <c r="C16" s="106"/>
      <c r="D16" s="116"/>
      <c r="E16" s="116"/>
      <c r="F16" s="117"/>
      <c r="G16" s="109" t="s">
        <v>99</v>
      </c>
      <c r="H16" s="140">
        <f>Teto!G36</f>
        <v>48706.48</v>
      </c>
      <c r="I16" s="111">
        <f>Produção_tabwin!D80</f>
        <v>77540.55</v>
      </c>
      <c r="J16" s="106"/>
      <c r="K16" s="141">
        <f t="shared" si="0"/>
        <v>-28834.07</v>
      </c>
      <c r="M16" s="111">
        <f>Produção_tabwin!E91</f>
        <v>0</v>
      </c>
    </row>
    <row r="17" spans="1:13" ht="29.25" customHeight="1">
      <c r="A17" s="139" t="s">
        <v>105</v>
      </c>
      <c r="B17" s="142" t="s">
        <v>20</v>
      </c>
      <c r="C17" s="106"/>
      <c r="D17" s="116"/>
      <c r="E17" s="116"/>
      <c r="F17" s="117"/>
      <c r="G17" s="109" t="s">
        <v>99</v>
      </c>
      <c r="H17" s="143">
        <f>Teto!G37</f>
        <v>0</v>
      </c>
      <c r="I17" s="140">
        <f>Produção_tabwin!D88</f>
        <v>0</v>
      </c>
      <c r="J17" s="106"/>
      <c r="K17" s="141">
        <f t="shared" si="0"/>
        <v>0</v>
      </c>
      <c r="M17" s="111">
        <f>Produção_tabwin!E92</f>
        <v>0</v>
      </c>
    </row>
    <row r="18" spans="1:13" ht="29.25" customHeight="1">
      <c r="A18" s="99"/>
      <c r="B18" s="99" t="s">
        <v>9</v>
      </c>
      <c r="C18" s="100"/>
      <c r="D18" s="101">
        <f>SUM(D11:D16)</f>
        <v>0</v>
      </c>
      <c r="E18" s="101">
        <f>SUM(E11:E16)</f>
        <v>0</v>
      </c>
      <c r="F18" s="101">
        <f>SUM(F11:F16)</f>
        <v>0</v>
      </c>
      <c r="G18" s="102"/>
      <c r="H18" s="122">
        <f>SUM(H11:H17)</f>
        <v>348476.95999999996</v>
      </c>
      <c r="I18" s="122">
        <f>SUM(I11:I17)</f>
        <v>130289.61</v>
      </c>
      <c r="J18" s="100"/>
      <c r="K18" s="122">
        <f>SUM(K11:K17)</f>
        <v>218187.35</v>
      </c>
      <c r="M18" s="144">
        <f>SUM(M11:M17)</f>
        <v>0</v>
      </c>
    </row>
    <row r="19" spans="1:13" ht="24" customHeight="1">
      <c r="B19" s="15"/>
      <c r="C19" s="15"/>
      <c r="D19" s="16"/>
      <c r="E19" s="16"/>
      <c r="F19" s="15"/>
      <c r="G19" s="15"/>
      <c r="H19" s="16"/>
      <c r="I19" s="29"/>
      <c r="J19" s="15"/>
      <c r="K19" s="15"/>
    </row>
    <row r="20" spans="1:13" ht="29.25" customHeight="1">
      <c r="B20" s="15"/>
      <c r="C20" s="15"/>
      <c r="D20" s="16"/>
      <c r="E20" s="16"/>
      <c r="F20" s="15"/>
      <c r="G20" s="15"/>
      <c r="H20" s="126" t="s">
        <v>110</v>
      </c>
      <c r="I20" s="127"/>
      <c r="J20" s="128"/>
      <c r="K20" s="129">
        <f>K12+K16</f>
        <v>-13571.48</v>
      </c>
    </row>
    <row r="21" spans="1:13" ht="10.5" customHeight="1">
      <c r="B21" s="15"/>
      <c r="C21" s="15"/>
      <c r="D21" s="16"/>
      <c r="E21" s="16"/>
      <c r="F21" s="15"/>
      <c r="G21" s="15"/>
      <c r="H21" s="130"/>
      <c r="I21" s="130"/>
      <c r="J21" s="130"/>
      <c r="K21" s="131"/>
    </row>
    <row r="22" spans="1:13" ht="17.25" customHeight="1">
      <c r="B22" s="15"/>
      <c r="C22" s="15"/>
      <c r="D22" s="16"/>
      <c r="E22" s="16"/>
      <c r="F22" s="15"/>
      <c r="G22" s="15"/>
      <c r="H22" s="126" t="s">
        <v>111</v>
      </c>
      <c r="I22" s="128"/>
      <c r="J22" s="128"/>
      <c r="K22" s="122">
        <f>K11+K12+K14+K15</f>
        <v>218298.41</v>
      </c>
    </row>
    <row r="23" spans="1:13" ht="29.25" customHeight="1">
      <c r="B23" s="15"/>
      <c r="C23" s="15"/>
      <c r="D23" s="16"/>
      <c r="E23" s="16"/>
      <c r="F23" s="15"/>
      <c r="G23" s="15"/>
      <c r="H23" s="15"/>
      <c r="I23" s="15"/>
      <c r="J23" s="15"/>
      <c r="K23" s="98"/>
    </row>
    <row r="24" spans="1:13" ht="17.25" customHeight="1">
      <c r="B24" s="15"/>
      <c r="C24" s="15"/>
      <c r="D24" s="16"/>
      <c r="E24" s="16"/>
      <c r="F24" s="15"/>
      <c r="G24" s="15"/>
      <c r="H24" s="126" t="s">
        <v>112</v>
      </c>
      <c r="I24" s="128"/>
      <c r="J24" s="128"/>
      <c r="K24" s="122">
        <v>0</v>
      </c>
    </row>
    <row r="25" spans="1:13" ht="29.25" customHeight="1">
      <c r="B25" s="133"/>
      <c r="C25" s="133"/>
      <c r="D25" s="134"/>
      <c r="E25" s="134"/>
      <c r="F25" s="133"/>
      <c r="G25" s="133"/>
      <c r="H25" s="134"/>
      <c r="I25" s="134"/>
      <c r="J25" s="134"/>
      <c r="K25" s="135"/>
    </row>
    <row r="26" spans="1:13" ht="20.25" customHeight="1">
      <c r="B26" s="133"/>
      <c r="C26" s="133"/>
      <c r="D26" s="134"/>
      <c r="E26" s="134"/>
      <c r="F26" s="133"/>
      <c r="G26" s="133"/>
      <c r="H26" s="126" t="s">
        <v>113</v>
      </c>
      <c r="I26" s="113"/>
      <c r="J26" s="113"/>
      <c r="K26" s="136">
        <v>0</v>
      </c>
    </row>
    <row r="27" spans="1:13" ht="29.25" customHeight="1">
      <c r="B27" s="133"/>
      <c r="C27" s="133"/>
      <c r="D27" s="134"/>
      <c r="E27" s="134"/>
      <c r="F27" s="133"/>
      <c r="G27" s="133"/>
      <c r="H27" s="134"/>
      <c r="I27" s="134"/>
      <c r="J27" s="134"/>
      <c r="K27" s="135"/>
    </row>
    <row r="28" spans="1:13" ht="19.5" customHeight="1">
      <c r="C28" s="133"/>
      <c r="D28" s="134"/>
      <c r="E28" s="134"/>
      <c r="F28" s="133"/>
      <c r="G28" s="133"/>
      <c r="H28" s="126" t="s">
        <v>114</v>
      </c>
      <c r="I28" s="128"/>
      <c r="J28" s="128"/>
      <c r="K28" s="122">
        <f>K20+K24</f>
        <v>-13571.48</v>
      </c>
    </row>
    <row r="29" spans="1:13" ht="19.5" customHeight="1">
      <c r="H29" s="133"/>
      <c r="I29" s="133"/>
      <c r="J29" s="133"/>
      <c r="K29" s="137"/>
    </row>
    <row r="30" spans="1:13" ht="19.5" customHeight="1">
      <c r="H30" s="126" t="s">
        <v>115</v>
      </c>
      <c r="I30" s="113"/>
      <c r="J30" s="113"/>
      <c r="K30" s="136">
        <f>K22+K26</f>
        <v>218298.41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zoomScale="80" zoomScaleNormal="80" workbookViewId="0">
      <selection activeCell="K7" sqref="K7"/>
    </sheetView>
  </sheetViews>
  <sheetFormatPr defaultColWidth="8.7109375" defaultRowHeight="12.75"/>
  <cols>
    <col min="1" max="1" width="54.85546875" style="15" customWidth="1"/>
    <col min="2" max="2" width="31.140625" style="15" customWidth="1"/>
    <col min="3" max="3" width="25.42578125" style="15" customWidth="1"/>
    <col min="4" max="4" width="26.85546875" style="15" customWidth="1"/>
    <col min="5" max="5" width="23.28515625" style="15" customWidth="1"/>
    <col min="6" max="6" width="2.140625" style="15" customWidth="1"/>
    <col min="7" max="7" width="25.140625" style="15" customWidth="1"/>
    <col min="8" max="8" width="2.5703125" style="15" customWidth="1"/>
    <col min="9" max="9" width="24.7109375" style="15" customWidth="1"/>
    <col min="10" max="10" width="3" style="15" customWidth="1"/>
    <col min="11" max="11" width="19.42578125" style="15" customWidth="1"/>
    <col min="12" max="12" width="2" style="15" customWidth="1"/>
    <col min="13" max="13" width="20.85546875" style="15" customWidth="1"/>
    <col min="14" max="253" width="9.140625" style="15" customWidth="1"/>
    <col min="254" max="254" width="9.140625" customWidth="1"/>
  </cols>
  <sheetData>
    <row r="1" spans="1:13" ht="19.5" customHeight="1">
      <c r="A1" s="145" t="s">
        <v>118</v>
      </c>
      <c r="B1" s="146"/>
      <c r="C1" s="146"/>
      <c r="D1" s="146"/>
      <c r="E1" s="146"/>
      <c r="F1" s="146"/>
      <c r="G1" s="147"/>
    </row>
    <row r="2" spans="1:13" ht="19.5" customHeight="1">
      <c r="A2" s="148" t="s">
        <v>119</v>
      </c>
      <c r="G2" s="149"/>
    </row>
    <row r="3" spans="1:13" ht="19.5" customHeight="1">
      <c r="A3" s="148" t="s">
        <v>120</v>
      </c>
      <c r="G3" s="149"/>
    </row>
    <row r="4" spans="1:13" ht="19.5" customHeight="1">
      <c r="A4" s="148" t="s">
        <v>121</v>
      </c>
      <c r="G4" s="149"/>
    </row>
    <row r="5" spans="1:13" ht="19.5" customHeight="1">
      <c r="A5" s="150" t="s">
        <v>122</v>
      </c>
      <c r="B5" s="151"/>
      <c r="C5" s="151"/>
      <c r="D5" s="151"/>
      <c r="E5" s="151"/>
      <c r="F5" s="151"/>
      <c r="G5" s="152"/>
    </row>
    <row r="6" spans="1:13" ht="19.5" customHeight="1">
      <c r="A6" s="153"/>
      <c r="B6" s="154"/>
      <c r="C6" s="154"/>
      <c r="D6" s="154"/>
      <c r="E6" s="154"/>
      <c r="F6" s="154"/>
      <c r="G6" s="155"/>
    </row>
    <row r="7" spans="1:13" ht="98.25" customHeight="1">
      <c r="A7" s="313" t="s">
        <v>229</v>
      </c>
      <c r="B7" s="313"/>
      <c r="C7" s="313"/>
      <c r="D7" s="313"/>
      <c r="E7" s="313"/>
      <c r="F7" s="151"/>
      <c r="G7" s="152"/>
    </row>
    <row r="9" spans="1:13" ht="39" customHeight="1">
      <c r="A9" s="314" t="s">
        <v>116</v>
      </c>
      <c r="B9" s="314" t="s">
        <v>5</v>
      </c>
      <c r="C9" s="315" t="s">
        <v>83</v>
      </c>
      <c r="D9" s="316" t="s">
        <v>84</v>
      </c>
      <c r="E9" s="316"/>
      <c r="F9" s="159"/>
      <c r="G9" s="317" t="s">
        <v>123</v>
      </c>
      <c r="H9" s="160"/>
      <c r="I9" s="317" t="s">
        <v>87</v>
      </c>
      <c r="J9" s="160"/>
      <c r="K9" s="317" t="s">
        <v>124</v>
      </c>
      <c r="L9" s="160"/>
      <c r="M9" s="1" t="s">
        <v>125</v>
      </c>
    </row>
    <row r="10" spans="1:13" ht="39" customHeight="1">
      <c r="A10" s="314"/>
      <c r="B10" s="314"/>
      <c r="C10" s="315"/>
      <c r="D10" s="158" t="s">
        <v>91</v>
      </c>
      <c r="E10" s="156" t="s">
        <v>126</v>
      </c>
      <c r="F10" s="159"/>
      <c r="G10" s="317"/>
      <c r="H10" s="160"/>
      <c r="I10" s="317"/>
      <c r="J10" s="160"/>
      <c r="K10" s="317"/>
      <c r="L10" s="160"/>
      <c r="M10" s="1"/>
    </row>
    <row r="11" spans="1:13" ht="39.75" customHeight="1">
      <c r="A11" s="161" t="s">
        <v>94</v>
      </c>
      <c r="B11" s="162" t="s">
        <v>10</v>
      </c>
      <c r="C11" s="163" t="s">
        <v>95</v>
      </c>
      <c r="D11" s="164">
        <f>Teto!G9+Teto!G31</f>
        <v>208560.14</v>
      </c>
      <c r="E11" s="165">
        <f>Cirurgias_de_Neuro!J11-Cirurgias_de_Neuro!L11+Neuro_Endo_!I11</f>
        <v>46907.199999999997</v>
      </c>
      <c r="F11" s="160"/>
      <c r="G11" s="165">
        <f t="shared" ref="G11:G19" si="0">D11-E11</f>
        <v>161652.94</v>
      </c>
      <c r="H11" s="160"/>
      <c r="I11" s="165">
        <f>Cirurgias_de_Neuro!O11</f>
        <v>45139.02</v>
      </c>
      <c r="J11" s="160"/>
      <c r="K11" s="165">
        <f t="shared" ref="K11:K19" si="1">I11+E11</f>
        <v>92046.22</v>
      </c>
      <c r="L11" s="160"/>
      <c r="M11" s="166">
        <f t="shared" ref="M11:M19" si="2">D11-K11</f>
        <v>116513.92000000001</v>
      </c>
    </row>
    <row r="12" spans="1:13" ht="39.75" customHeight="1">
      <c r="A12" s="161" t="s">
        <v>101</v>
      </c>
      <c r="B12" s="167" t="s">
        <v>21</v>
      </c>
      <c r="C12" s="163" t="s">
        <v>95</v>
      </c>
      <c r="D12" s="164">
        <f>Teto!G20</f>
        <v>70543.11</v>
      </c>
      <c r="E12" s="165">
        <f>Cirurgias_de_Neuro!J18-Cirurgias_de_Neuro!L18</f>
        <v>59824.39</v>
      </c>
      <c r="F12" s="160"/>
      <c r="G12" s="165">
        <f t="shared" si="0"/>
        <v>10718.720000000001</v>
      </c>
      <c r="H12" s="160"/>
      <c r="I12" s="165">
        <f>Cirurgias_de_Neuro!O18</f>
        <v>42453.04</v>
      </c>
      <c r="J12" s="160"/>
      <c r="K12" s="165">
        <f t="shared" si="1"/>
        <v>102277.43</v>
      </c>
      <c r="L12" s="160"/>
      <c r="M12" s="166">
        <f t="shared" si="2"/>
        <v>-31734.319999999992</v>
      </c>
    </row>
    <row r="13" spans="1:13" ht="39.75" customHeight="1">
      <c r="A13" s="161" t="s">
        <v>96</v>
      </c>
      <c r="B13" s="167" t="s">
        <v>12</v>
      </c>
      <c r="C13" s="163" t="s">
        <v>95</v>
      </c>
      <c r="D13" s="164">
        <f>Teto!G11</f>
        <v>200833.85</v>
      </c>
      <c r="E13" s="165">
        <f>Cirurgias_de_Neuro!J12-Cirurgias_de_Neuro!L12</f>
        <v>51122.81</v>
      </c>
      <c r="F13" s="160"/>
      <c r="G13" s="165">
        <f t="shared" si="0"/>
        <v>149711.04000000001</v>
      </c>
      <c r="H13" s="160"/>
      <c r="I13" s="165">
        <f>Cirurgias_de_Neuro!O12</f>
        <v>345775.58</v>
      </c>
      <c r="J13" s="160"/>
      <c r="K13" s="165">
        <f t="shared" si="1"/>
        <v>396898.39</v>
      </c>
      <c r="L13" s="160"/>
      <c r="M13" s="166">
        <f t="shared" si="2"/>
        <v>-196064.54</v>
      </c>
    </row>
    <row r="14" spans="1:13" ht="39.75" customHeight="1">
      <c r="A14" s="161" t="s">
        <v>97</v>
      </c>
      <c r="B14" s="167" t="s">
        <v>13</v>
      </c>
      <c r="C14" s="163" t="s">
        <v>95</v>
      </c>
      <c r="D14" s="164">
        <f>Teto!G12</f>
        <v>14249.29</v>
      </c>
      <c r="E14" s="165">
        <f>Cirurgias_de_Neuro!J13-Cirurgias_de_Neuro!L13</f>
        <v>0</v>
      </c>
      <c r="F14" s="160"/>
      <c r="G14" s="165">
        <f t="shared" si="0"/>
        <v>14249.29</v>
      </c>
      <c r="H14" s="160"/>
      <c r="I14" s="165">
        <f>Cirurgias_de_Neuro!O13</f>
        <v>0</v>
      </c>
      <c r="J14" s="160"/>
      <c r="K14" s="165">
        <f t="shared" si="1"/>
        <v>0</v>
      </c>
      <c r="L14" s="160"/>
      <c r="M14" s="166">
        <f t="shared" si="2"/>
        <v>14249.29</v>
      </c>
    </row>
    <row r="15" spans="1:13" ht="39.75" customHeight="1">
      <c r="A15" s="161" t="s">
        <v>98</v>
      </c>
      <c r="B15" s="167" t="s">
        <v>14</v>
      </c>
      <c r="C15" s="163" t="s">
        <v>95</v>
      </c>
      <c r="D15" s="164">
        <f>Teto!G13+Teto!G32</f>
        <v>150074.32</v>
      </c>
      <c r="E15" s="165">
        <f>Cirurgias_de_Neuro!J14-Cirurgias_de_Neuro!L14+Neuro_Endo_!I12</f>
        <v>72938.3</v>
      </c>
      <c r="F15" s="160"/>
      <c r="G15" s="165">
        <f t="shared" si="0"/>
        <v>77136.02</v>
      </c>
      <c r="H15" s="160"/>
      <c r="I15" s="165">
        <f>Cirurgias_de_Neuro!O14</f>
        <v>5369.77</v>
      </c>
      <c r="J15" s="160"/>
      <c r="K15" s="165">
        <f t="shared" si="1"/>
        <v>78308.070000000007</v>
      </c>
      <c r="L15" s="160"/>
      <c r="M15" s="166">
        <f t="shared" si="2"/>
        <v>71766.25</v>
      </c>
    </row>
    <row r="16" spans="1:13" ht="39.75" customHeight="1">
      <c r="A16" s="161" t="s">
        <v>100</v>
      </c>
      <c r="B16" s="167" t="s">
        <v>15</v>
      </c>
      <c r="C16" s="163" t="s">
        <v>95</v>
      </c>
      <c r="D16" s="164">
        <f>Teto!G14+Teto!G33</f>
        <v>125673.09999999999</v>
      </c>
      <c r="E16" s="165">
        <f>Cirurgias_de_Neuro!J15-Cirurgias_de_Neuro!L15+Neuro_Endo_!I13</f>
        <v>82240</v>
      </c>
      <c r="F16" s="160"/>
      <c r="G16" s="165">
        <f t="shared" si="0"/>
        <v>43433.099999999991</v>
      </c>
      <c r="H16" s="160"/>
      <c r="I16" s="165">
        <f>Cirurgias_de_Neuro!O15</f>
        <v>71166.53</v>
      </c>
      <c r="J16" s="160"/>
      <c r="K16" s="165">
        <f t="shared" si="1"/>
        <v>153406.53</v>
      </c>
      <c r="L16" s="160"/>
      <c r="M16" s="166">
        <f t="shared" si="2"/>
        <v>-27733.430000000008</v>
      </c>
    </row>
    <row r="17" spans="1:13" ht="39.75" customHeight="1">
      <c r="A17" s="161" t="s">
        <v>98</v>
      </c>
      <c r="B17" s="167" t="s">
        <v>16</v>
      </c>
      <c r="C17" s="163" t="s">
        <v>95</v>
      </c>
      <c r="D17" s="164">
        <f>Teto!G15</f>
        <v>155976.26999999999</v>
      </c>
      <c r="E17" s="165">
        <f>Cirurgias_de_Neuro!J16-Cirurgias_de_Neuro!L16</f>
        <v>106657.03</v>
      </c>
      <c r="F17" s="160"/>
      <c r="G17" s="165">
        <f t="shared" si="0"/>
        <v>49319.239999999991</v>
      </c>
      <c r="H17" s="160"/>
      <c r="I17" s="165">
        <f>Cirurgias_de_Neuro!O16</f>
        <v>28556.879999999997</v>
      </c>
      <c r="J17" s="160"/>
      <c r="K17" s="165">
        <f t="shared" si="1"/>
        <v>135213.91</v>
      </c>
      <c r="L17" s="160"/>
      <c r="M17" s="166">
        <f t="shared" si="2"/>
        <v>20762.359999999986</v>
      </c>
    </row>
    <row r="18" spans="1:13" ht="39.75" customHeight="1">
      <c r="A18" s="161" t="s">
        <v>98</v>
      </c>
      <c r="B18" s="167" t="s">
        <v>18</v>
      </c>
      <c r="C18" s="163" t="s">
        <v>95</v>
      </c>
      <c r="D18" s="164">
        <f>Teto!G17+Teto!G34</f>
        <v>180719.5</v>
      </c>
      <c r="E18" s="165">
        <f>Cirurgias_de_Neuro!J17-Cirurgias_de_Neuro!L17+Neuro_Endo_!I14</f>
        <v>110158.9</v>
      </c>
      <c r="F18" s="160"/>
      <c r="G18" s="165">
        <f t="shared" si="0"/>
        <v>70560.600000000006</v>
      </c>
      <c r="H18" s="160"/>
      <c r="I18" s="165">
        <f>Cirurgias_de_Neuro!O17</f>
        <v>133659.74</v>
      </c>
      <c r="J18" s="160"/>
      <c r="K18" s="165">
        <f t="shared" si="1"/>
        <v>243818.63999999998</v>
      </c>
      <c r="L18" s="160"/>
      <c r="M18" s="166">
        <f t="shared" si="2"/>
        <v>-63099.139999999985</v>
      </c>
    </row>
    <row r="19" spans="1:13" ht="39.75" customHeight="1">
      <c r="A19" s="161" t="s">
        <v>102</v>
      </c>
      <c r="B19" s="167" t="s">
        <v>19</v>
      </c>
      <c r="C19" s="163" t="s">
        <v>95</v>
      </c>
      <c r="D19" s="164">
        <f>Teto!G18+Teto!G35</f>
        <v>104182.23</v>
      </c>
      <c r="E19" s="165">
        <f>Cirurgias_de_Neuro!J19-Cirurgias_de_Neuro!L19+Neuro_Endo_!I15</f>
        <v>99936.979999999981</v>
      </c>
      <c r="F19" s="160"/>
      <c r="G19" s="165">
        <f t="shared" si="0"/>
        <v>4245.2500000000146</v>
      </c>
      <c r="H19" s="160"/>
      <c r="I19" s="165">
        <f>Cirurgias_de_Neuro!O19</f>
        <v>63508.49</v>
      </c>
      <c r="J19" s="160"/>
      <c r="K19" s="165">
        <f t="shared" si="1"/>
        <v>163445.46999999997</v>
      </c>
      <c r="L19" s="160"/>
      <c r="M19" s="168">
        <f t="shared" si="2"/>
        <v>-59263.239999999976</v>
      </c>
    </row>
    <row r="20" spans="1:13" ht="39.75" customHeight="1">
      <c r="A20" s="160"/>
      <c r="B20" s="156" t="s">
        <v>9</v>
      </c>
      <c r="C20" s="157" t="s">
        <v>127</v>
      </c>
      <c r="D20" s="169">
        <f>SUM(D11:D19)</f>
        <v>1210811.81</v>
      </c>
      <c r="E20" s="169">
        <f>SUM(E11:E19)</f>
        <v>629785.61</v>
      </c>
      <c r="F20" s="160"/>
      <c r="G20" s="169">
        <f>SUM(G11:G19)</f>
        <v>581026.19999999995</v>
      </c>
      <c r="H20" s="160"/>
      <c r="I20" s="169">
        <f>SUM(I11:I19)</f>
        <v>735629.05</v>
      </c>
      <c r="J20" s="160"/>
      <c r="K20" s="169">
        <f>SUM(K11:K19)</f>
        <v>1365414.6600000001</v>
      </c>
      <c r="L20" s="160"/>
      <c r="M20" s="170">
        <f>SUM(M11:M19)</f>
        <v>-154602.84999999998</v>
      </c>
    </row>
    <row r="21" spans="1:13" ht="16.5" customHeight="1">
      <c r="B21" s="171"/>
      <c r="C21" s="171"/>
      <c r="D21" s="172"/>
      <c r="E21" s="172"/>
      <c r="F21" s="133"/>
      <c r="G21" s="172"/>
    </row>
    <row r="22" spans="1:13" ht="33" customHeight="1">
      <c r="B22" s="171"/>
      <c r="C22" s="171"/>
      <c r="D22" s="316" t="s">
        <v>110</v>
      </c>
      <c r="E22" s="316"/>
      <c r="F22" s="316"/>
      <c r="G22" s="169">
        <f>G18</f>
        <v>70560.600000000006</v>
      </c>
    </row>
    <row r="23" spans="1:13" ht="31.5" customHeight="1">
      <c r="B23" s="171"/>
      <c r="C23" s="171"/>
      <c r="D23" s="316" t="s">
        <v>128</v>
      </c>
      <c r="E23" s="316"/>
      <c r="F23" s="316"/>
      <c r="G23" s="169">
        <f>G11+G12+G13+G14+G15+G16+G17+G19</f>
        <v>510465.6</v>
      </c>
    </row>
    <row r="24" spans="1:13" ht="29.25" customHeight="1">
      <c r="B24" s="171"/>
      <c r="C24" s="171"/>
      <c r="D24" s="172"/>
      <c r="E24" s="172"/>
      <c r="F24" s="133"/>
      <c r="G24" s="172"/>
    </row>
    <row r="25" spans="1:13" ht="29.25" customHeight="1">
      <c r="A25" s="314" t="s">
        <v>116</v>
      </c>
      <c r="B25" s="314" t="s">
        <v>5</v>
      </c>
      <c r="C25" s="318" t="s">
        <v>83</v>
      </c>
      <c r="D25" s="316" t="s">
        <v>84</v>
      </c>
      <c r="E25" s="316"/>
      <c r="F25" s="159"/>
      <c r="G25" s="317" t="s">
        <v>86</v>
      </c>
      <c r="I25" s="317" t="s">
        <v>87</v>
      </c>
      <c r="K25" s="317" t="s">
        <v>124</v>
      </c>
      <c r="M25" s="1" t="s">
        <v>125</v>
      </c>
    </row>
    <row r="26" spans="1:13" ht="29.25" customHeight="1">
      <c r="A26" s="314"/>
      <c r="B26" s="314"/>
      <c r="C26" s="318"/>
      <c r="D26" s="158" t="s">
        <v>91</v>
      </c>
      <c r="E26" s="156" t="s">
        <v>92</v>
      </c>
      <c r="F26" s="159"/>
      <c r="G26" s="317"/>
      <c r="I26" s="317"/>
      <c r="K26" s="317"/>
      <c r="M26" s="1"/>
    </row>
    <row r="27" spans="1:13" ht="39.75" customHeight="1">
      <c r="A27" s="161" t="s">
        <v>103</v>
      </c>
      <c r="B27" s="167" t="s">
        <v>17</v>
      </c>
      <c r="C27" s="163" t="s">
        <v>99</v>
      </c>
      <c r="D27" s="164">
        <f>Teto!G16</f>
        <v>170903.73</v>
      </c>
      <c r="E27" s="165">
        <f>Cirurgias_de_Neuro!J20-Cirurgias_de_Neuro!L20</f>
        <v>110062.84999999999</v>
      </c>
      <c r="F27" s="160"/>
      <c r="G27" s="165">
        <f t="shared" ref="G27:G33" si="3">D27-E27</f>
        <v>60840.880000000019</v>
      </c>
      <c r="I27" s="165">
        <f>Produção_tabwin!G106</f>
        <v>91819.33</v>
      </c>
      <c r="K27" s="165">
        <f t="shared" ref="K27:K33" si="4">I27+E27</f>
        <v>201882.18</v>
      </c>
      <c r="M27" s="166">
        <f t="shared" ref="M27:M33" si="5">D27-K27</f>
        <v>-30978.449999999983</v>
      </c>
    </row>
    <row r="28" spans="1:13" ht="39.75" customHeight="1">
      <c r="A28" s="161" t="s">
        <v>105</v>
      </c>
      <c r="B28" s="167" t="s">
        <v>20</v>
      </c>
      <c r="C28" s="163" t="s">
        <v>99</v>
      </c>
      <c r="D28" s="164">
        <f>Teto!G19</f>
        <v>235650.07</v>
      </c>
      <c r="E28" s="165">
        <f>Cirurgias_de_Neuro!J22-Cirurgias_de_Neuro!L22</f>
        <v>129375.49</v>
      </c>
      <c r="F28" s="160"/>
      <c r="G28" s="165">
        <f t="shared" si="3"/>
        <v>106274.58</v>
      </c>
      <c r="I28" s="165">
        <f>Produção_tabwin!G108</f>
        <v>78887.23</v>
      </c>
      <c r="K28" s="165">
        <f t="shared" si="4"/>
        <v>208262.72</v>
      </c>
      <c r="M28" s="166">
        <f t="shared" si="5"/>
        <v>27387.350000000006</v>
      </c>
    </row>
    <row r="29" spans="1:13" ht="39.75" customHeight="1">
      <c r="A29" s="161" t="s">
        <v>104</v>
      </c>
      <c r="B29" s="167" t="s">
        <v>11</v>
      </c>
      <c r="C29" s="163" t="s">
        <v>99</v>
      </c>
      <c r="D29" s="164">
        <f>Teto!G10</f>
        <v>72088.73</v>
      </c>
      <c r="E29" s="165">
        <f>Cirurgias_de_Neuro!J21-Cirurgias_de_Neuro!L21</f>
        <v>17173.849999999999</v>
      </c>
      <c r="F29" s="160"/>
      <c r="G29" s="165">
        <f t="shared" si="3"/>
        <v>54914.879999999997</v>
      </c>
      <c r="I29" s="165">
        <f>Produção_tabwin!G104</f>
        <v>148485.34000000003</v>
      </c>
      <c r="K29" s="165">
        <f t="shared" si="4"/>
        <v>165659.19000000003</v>
      </c>
      <c r="M29" s="166">
        <f t="shared" si="5"/>
        <v>-93570.460000000036</v>
      </c>
    </row>
    <row r="30" spans="1:13" ht="39.75" customHeight="1">
      <c r="A30" s="161" t="s">
        <v>106</v>
      </c>
      <c r="B30" s="167" t="s">
        <v>22</v>
      </c>
      <c r="C30" s="163" t="s">
        <v>99</v>
      </c>
      <c r="D30" s="164">
        <f>Teto!G21</f>
        <v>91434.04</v>
      </c>
      <c r="E30" s="165">
        <f>Cirurgias_de_Neuro!J23-Cirurgias_de_Neuro!L23</f>
        <v>111239.58</v>
      </c>
      <c r="F30" s="160"/>
      <c r="G30" s="165">
        <f t="shared" si="3"/>
        <v>-19805.540000000008</v>
      </c>
      <c r="I30" s="165">
        <f>Produção_tabwin!G96</f>
        <v>37601.39</v>
      </c>
      <c r="K30" s="165">
        <f t="shared" si="4"/>
        <v>148840.97</v>
      </c>
      <c r="M30" s="166">
        <f t="shared" si="5"/>
        <v>-57406.930000000008</v>
      </c>
    </row>
    <row r="31" spans="1:13" ht="39.75" customHeight="1">
      <c r="A31" s="161" t="s">
        <v>107</v>
      </c>
      <c r="B31" s="167" t="s">
        <v>23</v>
      </c>
      <c r="C31" s="163" t="s">
        <v>99</v>
      </c>
      <c r="D31" s="164">
        <f>Teto!G22+Teto!G36</f>
        <v>204769.12000000002</v>
      </c>
      <c r="E31" s="165">
        <f>Cirurgias_de_Neuro!J24-Cirurgias_de_Neuro!L24+Neuro_Endo_!I16</f>
        <v>252555.33000000002</v>
      </c>
      <c r="F31" s="160"/>
      <c r="G31" s="165">
        <f t="shared" si="3"/>
        <v>-47786.209999999992</v>
      </c>
      <c r="I31" s="165">
        <f>Produção_tabwin!G100</f>
        <v>157860.40999999997</v>
      </c>
      <c r="K31" s="165">
        <f t="shared" si="4"/>
        <v>410415.74</v>
      </c>
      <c r="M31" s="166">
        <f t="shared" si="5"/>
        <v>-205646.61999999997</v>
      </c>
    </row>
    <row r="32" spans="1:13" ht="39.75" customHeight="1">
      <c r="A32" s="161" t="s">
        <v>108</v>
      </c>
      <c r="B32" s="167" t="s">
        <v>25</v>
      </c>
      <c r="C32" s="163" t="s">
        <v>99</v>
      </c>
      <c r="D32" s="164">
        <f>Teto!G24</f>
        <v>24181.38</v>
      </c>
      <c r="E32" s="165">
        <f>Cirurgias_de_Neuro!J25-Cirurgias_de_Neuro!L25</f>
        <v>6635.56</v>
      </c>
      <c r="F32" s="160"/>
      <c r="G32" s="165">
        <f t="shared" si="3"/>
        <v>17545.82</v>
      </c>
      <c r="I32" s="165">
        <f>Produção_tabwin!G101</f>
        <v>35436.54</v>
      </c>
      <c r="K32" s="165">
        <f t="shared" si="4"/>
        <v>42072.1</v>
      </c>
      <c r="M32" s="166">
        <f t="shared" si="5"/>
        <v>-17890.719999999998</v>
      </c>
    </row>
    <row r="33" spans="1:13" ht="39.75" customHeight="1">
      <c r="A33" s="161" t="s">
        <v>109</v>
      </c>
      <c r="B33" s="167" t="s">
        <v>24</v>
      </c>
      <c r="C33" s="163" t="s">
        <v>99</v>
      </c>
      <c r="D33" s="164">
        <f>Teto!G23</f>
        <v>41115.449999999997</v>
      </c>
      <c r="E33" s="165">
        <f>Cirurgias_de_Neuro!J26-Cirurgias_de_Neuro!L26</f>
        <v>34481.79</v>
      </c>
      <c r="F33" s="160"/>
      <c r="G33" s="165">
        <f t="shared" si="3"/>
        <v>6633.6599999999962</v>
      </c>
      <c r="I33" s="165">
        <f>Produção_tabwin!G103</f>
        <v>30071.83</v>
      </c>
      <c r="K33" s="165">
        <f t="shared" si="4"/>
        <v>64553.62</v>
      </c>
      <c r="M33" s="166">
        <f t="shared" si="5"/>
        <v>-23438.170000000006</v>
      </c>
    </row>
    <row r="34" spans="1:13" ht="39.75" customHeight="1">
      <c r="A34" s="52"/>
      <c r="B34" s="156" t="s">
        <v>9</v>
      </c>
      <c r="C34" s="157" t="s">
        <v>129</v>
      </c>
      <c r="D34" s="169">
        <f>SUM(D27:D33)</f>
        <v>840142.52</v>
      </c>
      <c r="E34" s="169">
        <f>SUM(E27:E33)</f>
        <v>661524.45000000019</v>
      </c>
      <c r="F34" s="159"/>
      <c r="G34" s="169">
        <f>SUM(G27:G33)</f>
        <v>178618.07000000004</v>
      </c>
      <c r="I34" s="169">
        <f>SUM(I27:I33)</f>
        <v>580162.06999999995</v>
      </c>
      <c r="K34" s="169">
        <f>SUM(K27:K33)</f>
        <v>1241686.5200000003</v>
      </c>
      <c r="M34" s="170">
        <f>SUM(M27:M33)</f>
        <v>-401543.99999999994</v>
      </c>
    </row>
    <row r="35" spans="1:13" ht="14.25" customHeight="1">
      <c r="A35" s="160"/>
      <c r="B35" s="160"/>
      <c r="C35" s="160"/>
      <c r="D35" s="160"/>
      <c r="E35" s="160"/>
      <c r="F35" s="160"/>
      <c r="G35" s="160"/>
    </row>
    <row r="36" spans="1:13" ht="35.25" customHeight="1">
      <c r="A36" s="160"/>
      <c r="B36" s="160"/>
      <c r="C36" s="160"/>
      <c r="D36" s="316" t="s">
        <v>112</v>
      </c>
      <c r="E36" s="316"/>
      <c r="F36" s="316"/>
      <c r="G36" s="169">
        <f>G31+G33</f>
        <v>-41152.549999999996</v>
      </c>
      <c r="H36" s="29"/>
      <c r="M36" s="173"/>
    </row>
    <row r="37" spans="1:13" ht="39" customHeight="1">
      <c r="A37" s="160"/>
      <c r="B37" s="160"/>
      <c r="C37" s="160"/>
      <c r="D37" s="316" t="s">
        <v>130</v>
      </c>
      <c r="E37" s="316"/>
      <c r="F37" s="316"/>
      <c r="G37" s="169">
        <f>G27+G28+G29+G30+G32</f>
        <v>219770.62000000002</v>
      </c>
      <c r="H37" s="29"/>
    </row>
    <row r="38" spans="1:13" ht="9" customHeight="1">
      <c r="A38" s="160"/>
      <c r="B38" s="160"/>
      <c r="C38" s="160"/>
      <c r="D38" s="160"/>
      <c r="E38" s="160"/>
      <c r="F38" s="160"/>
      <c r="G38" s="160"/>
    </row>
    <row r="39" spans="1:13" ht="10.5" customHeight="1">
      <c r="A39" s="160"/>
      <c r="B39" s="160"/>
      <c r="C39" s="160"/>
      <c r="D39" s="160"/>
      <c r="E39" s="160"/>
      <c r="F39" s="160"/>
      <c r="G39" s="160"/>
    </row>
    <row r="40" spans="1:13" ht="39" customHeight="1">
      <c r="A40" s="160"/>
      <c r="B40" s="160"/>
      <c r="C40" s="160"/>
      <c r="D40" s="316" t="s">
        <v>114</v>
      </c>
      <c r="E40" s="316"/>
      <c r="F40" s="316"/>
      <c r="G40" s="169">
        <f>G36+G22</f>
        <v>29408.05000000001</v>
      </c>
    </row>
    <row r="41" spans="1:13" ht="35.25" customHeight="1">
      <c r="A41" s="160"/>
      <c r="B41" s="160"/>
      <c r="C41" s="160"/>
      <c r="D41" s="316" t="s">
        <v>131</v>
      </c>
      <c r="E41" s="316"/>
      <c r="F41" s="316"/>
      <c r="G41" s="169">
        <f>G37+G23</f>
        <v>730236.22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5" customWidth="1"/>
    <col min="2" max="2" width="42.28515625" style="15" customWidth="1"/>
    <col min="3" max="3" width="15.42578125" style="47" customWidth="1"/>
    <col min="4" max="4" width="0.7109375" style="15" customWidth="1"/>
    <col min="5" max="5" width="30.140625" style="15" customWidth="1"/>
    <col min="6" max="6" width="0.7109375" style="15" customWidth="1"/>
    <col min="7" max="7" width="29.28515625" style="15" customWidth="1"/>
    <col min="8" max="8" width="0.7109375" style="15" customWidth="1"/>
    <col min="9" max="9" width="40" style="15" customWidth="1"/>
    <col min="10" max="10" width="0.7109375" style="15" customWidth="1"/>
    <col min="11" max="11" width="9.140625" style="15" customWidth="1"/>
    <col min="12" max="12" width="9.42578125" style="15" customWidth="1"/>
    <col min="13" max="13" width="9.140625" style="15" customWidth="1"/>
    <col min="14" max="14" width="27" style="15" customWidth="1"/>
    <col min="15" max="257" width="9.140625" style="15" customWidth="1"/>
    <col min="258" max="258" width="9.140625" customWidth="1"/>
  </cols>
  <sheetData>
    <row r="1" spans="1:14" ht="9" customHeight="1">
      <c r="A1" s="17" t="s">
        <v>132</v>
      </c>
    </row>
    <row r="2" spans="1:14" ht="9" customHeight="1">
      <c r="A2" s="17" t="s">
        <v>133</v>
      </c>
    </row>
    <row r="3" spans="1:14" ht="15" customHeight="1">
      <c r="A3" s="19" t="s">
        <v>134</v>
      </c>
    </row>
    <row r="4" spans="1:14" ht="98.25" customHeight="1">
      <c r="A4" s="6" t="s">
        <v>135</v>
      </c>
      <c r="B4" s="6"/>
      <c r="C4" s="6"/>
      <c r="D4" s="6"/>
      <c r="E4" s="6"/>
      <c r="F4" s="6"/>
      <c r="G4" s="6"/>
      <c r="H4" s="6"/>
      <c r="I4" s="6"/>
      <c r="J4" s="6"/>
    </row>
    <row r="5" spans="1:14" ht="7.5" customHeight="1"/>
    <row r="6" spans="1:14" ht="39" customHeight="1">
      <c r="B6" s="319" t="s">
        <v>5</v>
      </c>
      <c r="C6" s="320" t="s">
        <v>136</v>
      </c>
      <c r="D6" s="175"/>
      <c r="E6" s="320" t="s">
        <v>137</v>
      </c>
      <c r="F6" s="175"/>
      <c r="G6" s="320" t="s">
        <v>138</v>
      </c>
      <c r="H6" s="175"/>
      <c r="I6" s="320" t="s">
        <v>86</v>
      </c>
    </row>
    <row r="7" spans="1:14" ht="39" customHeight="1">
      <c r="B7" s="319"/>
      <c r="C7" s="320"/>
      <c r="D7" s="175"/>
      <c r="E7" s="320"/>
      <c r="F7" s="175"/>
      <c r="G7" s="320"/>
      <c r="H7" s="175"/>
      <c r="I7" s="320"/>
    </row>
    <row r="8" spans="1:14" ht="30" customHeight="1">
      <c r="B8" s="162" t="s">
        <v>10</v>
      </c>
      <c r="C8" s="176" t="s">
        <v>95</v>
      </c>
      <c r="D8" s="177"/>
      <c r="E8" s="178">
        <f>Total!D11</f>
        <v>208560.14</v>
      </c>
      <c r="F8" s="177"/>
      <c r="G8" s="178">
        <f>Total!E11</f>
        <v>46907.199999999997</v>
      </c>
      <c r="H8" s="177"/>
      <c r="I8" s="178">
        <f t="shared" ref="I8:I15" si="0">E8-G8</f>
        <v>161652.94</v>
      </c>
    </row>
    <row r="9" spans="1:14" ht="30" customHeight="1">
      <c r="B9" s="167" t="s">
        <v>21</v>
      </c>
      <c r="C9" s="179" t="s">
        <v>95</v>
      </c>
      <c r="D9" s="177"/>
      <c r="E9" s="180">
        <f>Total!D12</f>
        <v>70543.11</v>
      </c>
      <c r="F9" s="177"/>
      <c r="G9" s="180">
        <f>Total!E12</f>
        <v>59824.39</v>
      </c>
      <c r="H9" s="177"/>
      <c r="I9" s="181">
        <f t="shared" si="0"/>
        <v>10718.720000000001</v>
      </c>
      <c r="M9" s="74"/>
    </row>
    <row r="10" spans="1:14" ht="30" customHeight="1">
      <c r="B10" s="167" t="s">
        <v>12</v>
      </c>
      <c r="C10" s="179" t="s">
        <v>95</v>
      </c>
      <c r="D10" s="177"/>
      <c r="E10" s="180">
        <f>Total!D13</f>
        <v>200833.85</v>
      </c>
      <c r="F10" s="177"/>
      <c r="G10" s="180">
        <f>Total!E13</f>
        <v>51122.81</v>
      </c>
      <c r="H10" s="177"/>
      <c r="I10" s="181">
        <f t="shared" si="0"/>
        <v>149711.04000000001</v>
      </c>
    </row>
    <row r="11" spans="1:14" ht="30" customHeight="1">
      <c r="B11" s="167" t="s">
        <v>13</v>
      </c>
      <c r="C11" s="179" t="s">
        <v>95</v>
      </c>
      <c r="D11" s="177"/>
      <c r="E11" s="180">
        <f>Total!D14</f>
        <v>14249.29</v>
      </c>
      <c r="F11" s="177"/>
      <c r="G11" s="180">
        <f>Total!E14</f>
        <v>0</v>
      </c>
      <c r="H11" s="177"/>
      <c r="I11" s="181">
        <f t="shared" si="0"/>
        <v>14249.29</v>
      </c>
    </row>
    <row r="12" spans="1:14" ht="30" customHeight="1">
      <c r="B12" s="167" t="s">
        <v>14</v>
      </c>
      <c r="C12" s="179" t="s">
        <v>95</v>
      </c>
      <c r="D12" s="177"/>
      <c r="E12" s="180">
        <f>Total!D15</f>
        <v>150074.32</v>
      </c>
      <c r="F12" s="177"/>
      <c r="G12" s="180">
        <f>Total!E15</f>
        <v>72938.3</v>
      </c>
      <c r="H12" s="177"/>
      <c r="I12" s="178">
        <f t="shared" si="0"/>
        <v>77136.02</v>
      </c>
    </row>
    <row r="13" spans="1:14" ht="30" customHeight="1">
      <c r="B13" s="167" t="s">
        <v>15</v>
      </c>
      <c r="C13" s="179" t="s">
        <v>95</v>
      </c>
      <c r="D13" s="177"/>
      <c r="E13" s="180">
        <f>Total!D16</f>
        <v>125673.09999999999</v>
      </c>
      <c r="F13" s="177"/>
      <c r="G13" s="180">
        <f>Total!E16</f>
        <v>82240</v>
      </c>
      <c r="H13" s="177"/>
      <c r="I13" s="181">
        <f t="shared" si="0"/>
        <v>43433.099999999991</v>
      </c>
    </row>
    <row r="14" spans="1:14" ht="30" customHeight="1">
      <c r="B14" s="167" t="s">
        <v>16</v>
      </c>
      <c r="C14" s="182" t="s">
        <v>95</v>
      </c>
      <c r="D14" s="177"/>
      <c r="E14" s="183">
        <f>Total!D17</f>
        <v>155976.26999999999</v>
      </c>
      <c r="F14" s="177"/>
      <c r="G14" s="183">
        <f>Total!E17</f>
        <v>106657.03</v>
      </c>
      <c r="H14" s="177"/>
      <c r="I14" s="178">
        <f t="shared" si="0"/>
        <v>49319.239999999991</v>
      </c>
    </row>
    <row r="15" spans="1:14" ht="30" customHeight="1">
      <c r="B15" s="167" t="s">
        <v>18</v>
      </c>
      <c r="C15" s="182" t="s">
        <v>95</v>
      </c>
      <c r="D15" s="177"/>
      <c r="E15" s="183">
        <f>Total!D18</f>
        <v>180719.5</v>
      </c>
      <c r="F15" s="177"/>
      <c r="G15" s="183">
        <f>Total!E18</f>
        <v>110158.9</v>
      </c>
      <c r="H15" s="177"/>
      <c r="I15" s="178">
        <f t="shared" si="0"/>
        <v>70560.600000000006</v>
      </c>
    </row>
    <row r="16" spans="1:14" ht="39" customHeight="1">
      <c r="B16" s="174" t="s">
        <v>9</v>
      </c>
      <c r="C16" s="184"/>
      <c r="D16" s="185"/>
      <c r="E16" s="186">
        <f>SUM(E8:E15)</f>
        <v>1106629.58</v>
      </c>
      <c r="F16" s="175"/>
      <c r="G16" s="186">
        <f>SUM(G8:G15)</f>
        <v>529848.63</v>
      </c>
      <c r="H16" s="175"/>
      <c r="I16" s="186">
        <f>SUM(I8:I15)</f>
        <v>576780.94999999995</v>
      </c>
      <c r="N16" s="29"/>
    </row>
    <row r="17" spans="2:14" ht="10.5" customHeight="1">
      <c r="N17" s="29"/>
    </row>
    <row r="18" spans="2:14" ht="33.75" customHeight="1">
      <c r="B18" s="187"/>
      <c r="C18" s="188"/>
      <c r="D18" s="187"/>
      <c r="E18" s="321" t="s">
        <v>110</v>
      </c>
      <c r="F18" s="321"/>
      <c r="G18" s="321"/>
      <c r="H18" s="189"/>
      <c r="I18" s="186" t="e">
        <f>NA()</f>
        <v>#N/A</v>
      </c>
      <c r="N18" s="29"/>
    </row>
    <row r="19" spans="2:14" ht="8.25" customHeight="1">
      <c r="B19" s="187"/>
      <c r="C19" s="188"/>
      <c r="D19" s="187"/>
      <c r="E19" s="187"/>
      <c r="F19" s="189"/>
      <c r="G19" s="190"/>
      <c r="H19" s="189"/>
      <c r="I19" s="190"/>
      <c r="N19" s="29"/>
    </row>
    <row r="20" spans="2:14" ht="39" customHeight="1">
      <c r="B20" s="319" t="s">
        <v>5</v>
      </c>
      <c r="C20" s="320" t="s">
        <v>136</v>
      </c>
      <c r="D20" s="175"/>
      <c r="E20" s="320" t="s">
        <v>137</v>
      </c>
      <c r="F20" s="175"/>
      <c r="G20" s="320" t="s">
        <v>138</v>
      </c>
      <c r="H20" s="175"/>
      <c r="I20" s="320" t="s">
        <v>86</v>
      </c>
    </row>
    <row r="21" spans="2:14" ht="39" customHeight="1">
      <c r="B21" s="319"/>
      <c r="C21" s="320"/>
      <c r="D21" s="175"/>
      <c r="E21" s="320"/>
      <c r="F21" s="175"/>
      <c r="G21" s="320"/>
      <c r="H21" s="175"/>
      <c r="I21" s="320"/>
    </row>
    <row r="22" spans="2:14" ht="35.25" customHeight="1">
      <c r="B22" s="167" t="s">
        <v>17</v>
      </c>
      <c r="C22" s="191" t="s">
        <v>99</v>
      </c>
      <c r="D22" s="177"/>
      <c r="E22" s="180">
        <f>Total!D27</f>
        <v>170903.73</v>
      </c>
      <c r="F22" s="189"/>
      <c r="G22" s="192">
        <f>Total!E27</f>
        <v>110062.84999999999</v>
      </c>
      <c r="H22" s="189"/>
      <c r="I22" s="193">
        <f t="shared" ref="I22:I29" si="1">E22-G22</f>
        <v>60840.880000000019</v>
      </c>
    </row>
    <row r="23" spans="2:14" ht="35.25" customHeight="1">
      <c r="B23" s="167" t="s">
        <v>20</v>
      </c>
      <c r="C23" s="191" t="s">
        <v>99</v>
      </c>
      <c r="D23" s="177"/>
      <c r="E23" s="180">
        <f>Total!D28</f>
        <v>235650.07</v>
      </c>
      <c r="F23" s="189"/>
      <c r="G23" s="192">
        <f>Total!E28</f>
        <v>129375.49</v>
      </c>
      <c r="H23" s="189"/>
      <c r="I23" s="193">
        <f t="shared" si="1"/>
        <v>106274.58</v>
      </c>
    </row>
    <row r="24" spans="2:14" ht="35.25" customHeight="1">
      <c r="B24" s="167" t="s">
        <v>11</v>
      </c>
      <c r="C24" s="191" t="s">
        <v>99</v>
      </c>
      <c r="D24" s="177"/>
      <c r="E24" s="180">
        <f>Total!D29</f>
        <v>72088.73</v>
      </c>
      <c r="F24" s="189"/>
      <c r="G24" s="192">
        <f>Total!E29</f>
        <v>17173.849999999999</v>
      </c>
      <c r="H24" s="189"/>
      <c r="I24" s="193">
        <f t="shared" si="1"/>
        <v>54914.879999999997</v>
      </c>
    </row>
    <row r="25" spans="2:14" ht="35.25" customHeight="1">
      <c r="B25" s="167" t="s">
        <v>22</v>
      </c>
      <c r="C25" s="191" t="s">
        <v>99</v>
      </c>
      <c r="D25" s="177"/>
      <c r="E25" s="183">
        <f>Total!D30</f>
        <v>91434.04</v>
      </c>
      <c r="F25" s="189"/>
      <c r="G25" s="194">
        <f>Total!E30</f>
        <v>111239.58</v>
      </c>
      <c r="H25" s="189"/>
      <c r="I25" s="193">
        <f t="shared" si="1"/>
        <v>-19805.540000000008</v>
      </c>
    </row>
    <row r="26" spans="2:14" ht="35.25" customHeight="1">
      <c r="B26" s="167" t="s">
        <v>19</v>
      </c>
      <c r="C26" s="195" t="s">
        <v>139</v>
      </c>
      <c r="D26" s="177"/>
      <c r="E26" s="183">
        <f>Total!D19</f>
        <v>104182.23</v>
      </c>
      <c r="F26" s="189"/>
      <c r="G26" s="194">
        <f>Total!E19</f>
        <v>99936.979999999981</v>
      </c>
      <c r="H26" s="189"/>
      <c r="I26" s="193">
        <f t="shared" si="1"/>
        <v>4245.2500000000146</v>
      </c>
    </row>
    <row r="27" spans="2:14" ht="35.25" customHeight="1">
      <c r="B27" s="167" t="s">
        <v>23</v>
      </c>
      <c r="C27" s="195" t="s">
        <v>139</v>
      </c>
      <c r="D27" s="177"/>
      <c r="E27" s="183">
        <f>Total!D31</f>
        <v>204769.12000000002</v>
      </c>
      <c r="F27" s="189"/>
      <c r="G27" s="194">
        <f>Total!E31</f>
        <v>252555.33000000002</v>
      </c>
      <c r="H27" s="189"/>
      <c r="I27" s="192">
        <f t="shared" si="1"/>
        <v>-47786.209999999992</v>
      </c>
    </row>
    <row r="28" spans="2:14" ht="35.25" customHeight="1">
      <c r="B28" s="167" t="s">
        <v>25</v>
      </c>
      <c r="C28" s="195" t="s">
        <v>139</v>
      </c>
      <c r="D28" s="177"/>
      <c r="E28" s="183">
        <f>Total!D32</f>
        <v>24181.38</v>
      </c>
      <c r="F28" s="189"/>
      <c r="G28" s="194">
        <f>Total!E32</f>
        <v>6635.56</v>
      </c>
      <c r="H28" s="189"/>
      <c r="I28" s="193">
        <f t="shared" si="1"/>
        <v>17545.82</v>
      </c>
    </row>
    <row r="29" spans="2:14" ht="35.25" customHeight="1">
      <c r="B29" s="167" t="s">
        <v>24</v>
      </c>
      <c r="C29" s="195" t="s">
        <v>139</v>
      </c>
      <c r="D29" s="177"/>
      <c r="E29" s="183">
        <f>Total!D33</f>
        <v>41115.449999999997</v>
      </c>
      <c r="F29" s="189"/>
      <c r="G29" s="194">
        <f>Total!E33</f>
        <v>34481.79</v>
      </c>
      <c r="H29" s="189"/>
      <c r="I29" s="193">
        <f t="shared" si="1"/>
        <v>6633.6599999999962</v>
      </c>
    </row>
    <row r="30" spans="2:14" ht="39" customHeight="1">
      <c r="B30" s="174" t="s">
        <v>9</v>
      </c>
      <c r="C30" s="196"/>
      <c r="D30" s="185"/>
      <c r="E30" s="186">
        <f>SUM(E22:E29)</f>
        <v>944324.75</v>
      </c>
      <c r="F30" s="189"/>
      <c r="G30" s="186">
        <f>SUM(G22:G29)</f>
        <v>761461.43000000017</v>
      </c>
      <c r="H30" s="189"/>
      <c r="I30" s="186">
        <f>SUM(I22:I24)</f>
        <v>222030.34000000003</v>
      </c>
    </row>
    <row r="31" spans="2:14" ht="9" customHeight="1">
      <c r="B31" s="187"/>
      <c r="C31" s="188"/>
      <c r="D31" s="187"/>
      <c r="E31" s="187"/>
      <c r="F31" s="189"/>
      <c r="G31" s="189"/>
      <c r="H31" s="189"/>
      <c r="I31" s="189"/>
    </row>
    <row r="32" spans="2:14" ht="34.5" customHeight="1">
      <c r="B32" s="187"/>
      <c r="C32" s="188"/>
      <c r="D32" s="187"/>
      <c r="E32" s="321" t="s">
        <v>112</v>
      </c>
      <c r="F32" s="321"/>
      <c r="G32" s="321"/>
      <c r="H32" s="189"/>
      <c r="I32" s="186">
        <f>I22+I26</f>
        <v>65086.130000000034</v>
      </c>
    </row>
    <row r="33" spans="2:9" ht="10.5" customHeight="1">
      <c r="B33" s="133"/>
      <c r="C33" s="197"/>
      <c r="D33" s="133"/>
      <c r="E33" s="133"/>
      <c r="F33" s="134"/>
      <c r="G33" s="198"/>
      <c r="H33" s="134"/>
      <c r="I33" s="198"/>
    </row>
    <row r="34" spans="2:9" ht="39" customHeight="1">
      <c r="B34" s="174" t="s">
        <v>140</v>
      </c>
      <c r="C34" s="199"/>
      <c r="D34" s="185"/>
      <c r="E34" s="186">
        <f>E16+E30</f>
        <v>2050954.33</v>
      </c>
      <c r="F34" s="189"/>
      <c r="G34" s="186">
        <f>G16+G30</f>
        <v>1291310.06</v>
      </c>
      <c r="H34" s="189"/>
      <c r="I34" s="186">
        <f>I16+I30</f>
        <v>798811.29</v>
      </c>
    </row>
    <row r="35" spans="2:9" ht="12" customHeight="1">
      <c r="B35" s="187"/>
      <c r="C35" s="187"/>
      <c r="D35" s="189"/>
      <c r="E35" s="189"/>
      <c r="F35" s="189"/>
      <c r="G35" s="189"/>
      <c r="H35" s="189"/>
      <c r="I35" s="189"/>
    </row>
    <row r="36" spans="2:9" ht="39" customHeight="1">
      <c r="B36" s="187"/>
      <c r="C36" s="187"/>
      <c r="D36" s="189"/>
      <c r="E36" s="321" t="s">
        <v>114</v>
      </c>
      <c r="F36" s="321"/>
      <c r="G36" s="321"/>
      <c r="H36" s="189"/>
      <c r="I36" s="186" t="e">
        <f>I18+I32</f>
        <v>#N/A</v>
      </c>
    </row>
    <row r="38" spans="2:9" ht="18.75" customHeight="1">
      <c r="B38" s="133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5" customWidth="1"/>
    <col min="2" max="2" width="39.5703125" style="15" customWidth="1"/>
    <col min="3" max="3" width="11.28515625" style="47" customWidth="1"/>
    <col min="4" max="4" width="0.7109375" style="15" customWidth="1"/>
    <col min="5" max="9" width="22.140625" style="15" customWidth="1"/>
    <col min="10" max="10" width="4.85546875" style="15" customWidth="1"/>
    <col min="11" max="11" width="40" style="15" customWidth="1"/>
    <col min="12" max="12" width="16.42578125" style="15" hidden="1" customWidth="1"/>
    <col min="13" max="13" width="12.140625" style="15" customWidth="1"/>
    <col min="14" max="14" width="9.42578125" style="15" customWidth="1"/>
    <col min="15" max="257" width="9.140625" style="15" customWidth="1"/>
    <col min="258" max="258" width="9.140625" customWidth="1"/>
  </cols>
  <sheetData>
    <row r="1" spans="1:17" ht="16.5" customHeight="1">
      <c r="A1" s="145" t="s">
        <v>118</v>
      </c>
      <c r="B1" s="146"/>
      <c r="C1" s="200"/>
      <c r="D1" s="146"/>
      <c r="E1" s="146"/>
      <c r="F1" s="146"/>
      <c r="G1" s="146"/>
      <c r="H1" s="146"/>
      <c r="I1" s="147"/>
    </row>
    <row r="2" spans="1:17" ht="16.5" customHeight="1">
      <c r="A2" s="148" t="s">
        <v>119</v>
      </c>
      <c r="I2" s="149"/>
    </row>
    <row r="3" spans="1:17" ht="16.5" customHeight="1">
      <c r="A3" s="148" t="s">
        <v>120</v>
      </c>
      <c r="I3" s="149"/>
    </row>
    <row r="4" spans="1:17" ht="16.5" customHeight="1">
      <c r="A4" s="148" t="s">
        <v>121</v>
      </c>
      <c r="I4" s="149"/>
    </row>
    <row r="5" spans="1:17" ht="16.5" customHeight="1">
      <c r="A5" s="150" t="s">
        <v>122</v>
      </c>
      <c r="B5" s="151"/>
      <c r="C5" s="201"/>
      <c r="D5" s="151"/>
      <c r="E5" s="151"/>
      <c r="F5" s="151"/>
      <c r="G5" s="151"/>
      <c r="H5" s="151"/>
      <c r="I5" s="152"/>
    </row>
    <row r="6" spans="1:17" ht="15" customHeight="1">
      <c r="B6" s="202"/>
    </row>
    <row r="7" spans="1:17" ht="133.5" customHeight="1">
      <c r="A7" s="203"/>
      <c r="B7" s="322" t="s">
        <v>228</v>
      </c>
      <c r="C7" s="322"/>
      <c r="D7" s="322"/>
      <c r="E7" s="322"/>
      <c r="F7" s="322"/>
      <c r="G7" s="322"/>
      <c r="H7" s="322"/>
      <c r="I7" s="322"/>
      <c r="J7" s="204"/>
      <c r="K7" s="204"/>
      <c r="L7" s="204"/>
    </row>
    <row r="9" spans="1:17" ht="51" customHeight="1">
      <c r="A9" s="205" t="s">
        <v>116</v>
      </c>
      <c r="B9" s="323" t="s">
        <v>141</v>
      </c>
      <c r="C9" s="323"/>
      <c r="D9" s="323"/>
      <c r="E9" s="323"/>
      <c r="F9" s="206" t="s">
        <v>142</v>
      </c>
      <c r="G9" s="206" t="s">
        <v>143</v>
      </c>
      <c r="H9" s="206" t="s">
        <v>144</v>
      </c>
      <c r="I9" s="206" t="s">
        <v>145</v>
      </c>
      <c r="K9" s="29"/>
    </row>
    <row r="10" spans="1:17" ht="28.5" customHeight="1">
      <c r="A10" s="207" t="s">
        <v>98</v>
      </c>
      <c r="B10" s="208" t="s">
        <v>18</v>
      </c>
      <c r="C10" s="209" t="s">
        <v>146</v>
      </c>
      <c r="D10" s="210"/>
      <c r="E10" s="211">
        <f>Total!G18</f>
        <v>70560.600000000006</v>
      </c>
      <c r="F10" s="212">
        <v>0</v>
      </c>
      <c r="G10" s="212">
        <f>E10+F10</f>
        <v>70560.600000000006</v>
      </c>
      <c r="H10" s="213">
        <v>0</v>
      </c>
      <c r="I10" s="214">
        <f>G10-H10</f>
        <v>70560.600000000006</v>
      </c>
    </row>
    <row r="11" spans="1:17" ht="28.5" customHeight="1">
      <c r="A11" s="215"/>
      <c r="B11" s="216"/>
      <c r="C11" s="217"/>
      <c r="D11" s="218"/>
      <c r="E11" s="219"/>
      <c r="F11" s="220"/>
      <c r="G11" s="220"/>
      <c r="H11" s="221"/>
      <c r="I11" s="222"/>
    </row>
    <row r="12" spans="1:17" ht="28.5" customHeight="1">
      <c r="A12" s="223" t="s">
        <v>116</v>
      </c>
      <c r="B12" s="324" t="s">
        <v>141</v>
      </c>
      <c r="C12" s="324"/>
      <c r="D12" s="324"/>
      <c r="E12" s="324"/>
      <c r="F12" s="224" t="s">
        <v>142</v>
      </c>
      <c r="G12" s="224" t="s">
        <v>143</v>
      </c>
      <c r="H12" s="224" t="s">
        <v>144</v>
      </c>
      <c r="I12" s="224" t="s">
        <v>145</v>
      </c>
    </row>
    <row r="13" spans="1:17" ht="28.5" customHeight="1">
      <c r="A13" s="225" t="s">
        <v>102</v>
      </c>
      <c r="B13" s="226" t="s">
        <v>19</v>
      </c>
      <c r="C13" s="227" t="s">
        <v>95</v>
      </c>
      <c r="D13" s="228"/>
      <c r="E13" s="229">
        <f>Total!G19</f>
        <v>4245.2500000000146</v>
      </c>
      <c r="F13" s="230">
        <v>0</v>
      </c>
      <c r="G13" s="231">
        <f t="shared" ref="G13:G20" si="0">E13+F13</f>
        <v>4245.2500000000146</v>
      </c>
      <c r="H13" s="232">
        <f t="shared" ref="H13:H20" si="1">$E$22*G13</f>
        <v>575.20836127709435</v>
      </c>
      <c r="I13" s="233">
        <f t="shared" ref="I13:I20" si="2">G13-H13</f>
        <v>3670.0416387229202</v>
      </c>
    </row>
    <row r="14" spans="1:17" ht="28.5" customHeight="1">
      <c r="A14" s="234" t="s">
        <v>94</v>
      </c>
      <c r="B14" s="235" t="s">
        <v>10</v>
      </c>
      <c r="C14" s="236" t="s">
        <v>95</v>
      </c>
      <c r="D14" s="235"/>
      <c r="E14" s="237">
        <f>Total!G11</f>
        <v>161652.94</v>
      </c>
      <c r="F14" s="212">
        <v>0</v>
      </c>
      <c r="G14" s="238">
        <f t="shared" si="0"/>
        <v>161652.94</v>
      </c>
      <c r="H14" s="232">
        <f t="shared" si="1"/>
        <v>21903.097040933782</v>
      </c>
      <c r="I14" s="239">
        <f t="shared" si="2"/>
        <v>139749.84295906621</v>
      </c>
    </row>
    <row r="15" spans="1:17" ht="28.5" customHeight="1">
      <c r="A15" s="240" t="s">
        <v>102</v>
      </c>
      <c r="B15" s="241" t="s">
        <v>19</v>
      </c>
      <c r="C15" s="242" t="s">
        <v>95</v>
      </c>
      <c r="D15" s="242"/>
      <c r="E15" s="243">
        <v>87433.69</v>
      </c>
      <c r="F15" s="212">
        <v>0</v>
      </c>
      <c r="G15" s="238">
        <f t="shared" si="0"/>
        <v>87433.69</v>
      </c>
      <c r="H15" s="232">
        <f t="shared" si="1"/>
        <v>11846.791012380731</v>
      </c>
      <c r="I15" s="239">
        <f t="shared" si="2"/>
        <v>75586.898987619265</v>
      </c>
    </row>
    <row r="16" spans="1:17" ht="28.5" customHeight="1">
      <c r="A16" s="207" t="s">
        <v>100</v>
      </c>
      <c r="B16" s="208" t="s">
        <v>15</v>
      </c>
      <c r="C16" s="209" t="s">
        <v>147</v>
      </c>
      <c r="D16" s="210"/>
      <c r="E16" s="212">
        <f>Total!G16</f>
        <v>43433.099999999991</v>
      </c>
      <c r="F16" s="212">
        <v>0</v>
      </c>
      <c r="G16" s="238">
        <f t="shared" si="0"/>
        <v>43433.099999999991</v>
      </c>
      <c r="H16" s="232">
        <f t="shared" si="1"/>
        <v>5884.9495968868914</v>
      </c>
      <c r="I16" s="239">
        <f t="shared" si="2"/>
        <v>37548.150403113097</v>
      </c>
      <c r="Q16" s="29"/>
    </row>
    <row r="17" spans="1:17" ht="28.5" customHeight="1">
      <c r="A17" s="207" t="s">
        <v>96</v>
      </c>
      <c r="B17" s="208" t="s">
        <v>12</v>
      </c>
      <c r="C17" s="209" t="s">
        <v>95</v>
      </c>
      <c r="D17" s="210"/>
      <c r="E17" s="212">
        <f>Total!G13</f>
        <v>149711.04000000001</v>
      </c>
      <c r="F17" s="212">
        <v>0</v>
      </c>
      <c r="G17" s="238">
        <f t="shared" si="0"/>
        <v>149711.04000000001</v>
      </c>
      <c r="H17" s="232">
        <f t="shared" si="1"/>
        <v>20285.034328600017</v>
      </c>
      <c r="I17" s="239">
        <f t="shared" si="2"/>
        <v>129426.00567139999</v>
      </c>
      <c r="Q17" s="29"/>
    </row>
    <row r="18" spans="1:17" ht="28.5" customHeight="1">
      <c r="A18" s="207" t="s">
        <v>98</v>
      </c>
      <c r="B18" s="244" t="s">
        <v>16</v>
      </c>
      <c r="C18" s="209" t="s">
        <v>95</v>
      </c>
      <c r="D18" s="245"/>
      <c r="E18" s="211">
        <f>Total!G17</f>
        <v>49319.239999999991</v>
      </c>
      <c r="F18" s="212">
        <v>0</v>
      </c>
      <c r="G18" s="238">
        <f t="shared" si="0"/>
        <v>49319.239999999991</v>
      </c>
      <c r="H18" s="232">
        <f t="shared" si="1"/>
        <v>6682.4896578132311</v>
      </c>
      <c r="I18" s="239">
        <f t="shared" si="2"/>
        <v>42636.750342186759</v>
      </c>
      <c r="Q18" s="29"/>
    </row>
    <row r="19" spans="1:17" ht="28.5" customHeight="1">
      <c r="A19" s="207" t="s">
        <v>97</v>
      </c>
      <c r="B19" s="208" t="s">
        <v>13</v>
      </c>
      <c r="C19" s="209" t="s">
        <v>147</v>
      </c>
      <c r="D19" s="210"/>
      <c r="E19" s="211">
        <f>Total!G14</f>
        <v>14249.29</v>
      </c>
      <c r="F19" s="212">
        <v>0</v>
      </c>
      <c r="G19" s="238">
        <f t="shared" si="0"/>
        <v>14249.29</v>
      </c>
      <c r="H19" s="232">
        <f t="shared" si="1"/>
        <v>1930.701548851554</v>
      </c>
      <c r="I19" s="239">
        <f t="shared" si="2"/>
        <v>12318.588451148447</v>
      </c>
      <c r="Q19" s="29"/>
    </row>
    <row r="20" spans="1:17" ht="28.5" customHeight="1">
      <c r="A20" s="207" t="s">
        <v>101</v>
      </c>
      <c r="B20" s="208" t="s">
        <v>21</v>
      </c>
      <c r="C20" s="209" t="s">
        <v>146</v>
      </c>
      <c r="D20" s="210"/>
      <c r="E20" s="211">
        <f>Total!G12</f>
        <v>10718.720000000001</v>
      </c>
      <c r="F20" s="212">
        <v>0</v>
      </c>
      <c r="G20" s="238">
        <f t="shared" si="0"/>
        <v>10718.720000000001</v>
      </c>
      <c r="H20" s="232">
        <f t="shared" si="1"/>
        <v>1452.3284532566977</v>
      </c>
      <c r="I20" s="239">
        <f t="shared" si="2"/>
        <v>9266.3915467433035</v>
      </c>
    </row>
    <row r="21" spans="1:17" ht="50.25" customHeight="1">
      <c r="A21" s="246"/>
      <c r="B21" s="247" t="s">
        <v>9</v>
      </c>
      <c r="C21" s="248"/>
      <c r="D21" s="249"/>
      <c r="E21" s="250">
        <f>SUM(E13:E20)</f>
        <v>520763.27</v>
      </c>
      <c r="F21" s="251">
        <f>SUM(F18:F18)</f>
        <v>0</v>
      </c>
      <c r="G21" s="250">
        <f>SUM(G10:G20)</f>
        <v>591323.87</v>
      </c>
      <c r="H21" s="252">
        <f>SUM(H13:H20)</f>
        <v>70560.600000000006</v>
      </c>
      <c r="I21" s="253">
        <f>SUM(I10:I20)</f>
        <v>520763.26999999996</v>
      </c>
    </row>
    <row r="22" spans="1:17" ht="40.5" customHeight="1">
      <c r="B22" s="254"/>
      <c r="C22" s="159"/>
      <c r="D22" s="255"/>
      <c r="E22" s="256">
        <f>E10/E21</f>
        <v>0.13549457894755135</v>
      </c>
    </row>
    <row r="23" spans="1:17" ht="36" customHeight="1">
      <c r="B23" s="254"/>
      <c r="C23" s="159"/>
      <c r="D23" s="255"/>
      <c r="E23" s="256"/>
    </row>
    <row r="24" spans="1:17" ht="30" customHeight="1">
      <c r="A24" s="223" t="s">
        <v>116</v>
      </c>
      <c r="B24" s="324" t="s">
        <v>148</v>
      </c>
      <c r="C24" s="324"/>
      <c r="D24" s="324"/>
      <c r="E24" s="324"/>
      <c r="F24" s="224" t="s">
        <v>149</v>
      </c>
      <c r="G24" s="224" t="s">
        <v>150</v>
      </c>
      <c r="H24" s="224" t="s">
        <v>144</v>
      </c>
      <c r="I24" s="224" t="s">
        <v>145</v>
      </c>
    </row>
    <row r="25" spans="1:17" ht="23.25" customHeight="1">
      <c r="A25" s="105" t="s">
        <v>98</v>
      </c>
      <c r="B25" s="162" t="s">
        <v>14</v>
      </c>
      <c r="C25" s="257" t="s">
        <v>99</v>
      </c>
      <c r="D25" s="258"/>
      <c r="E25" s="259">
        <f>Total!G15</f>
        <v>77136.02</v>
      </c>
      <c r="F25" s="260">
        <v>0</v>
      </c>
      <c r="G25" s="261">
        <f t="shared" ref="G25:G32" si="3">E25+F25</f>
        <v>77136.02</v>
      </c>
      <c r="H25" s="262">
        <v>0</v>
      </c>
      <c r="I25" s="263">
        <f>G25-H25</f>
        <v>77136.02</v>
      </c>
    </row>
    <row r="26" spans="1:17" ht="23.25" customHeight="1">
      <c r="A26" s="207" t="s">
        <v>103</v>
      </c>
      <c r="B26" s="167" t="s">
        <v>17</v>
      </c>
      <c r="C26" s="163" t="s">
        <v>99</v>
      </c>
      <c r="D26" s="264"/>
      <c r="E26" s="261">
        <f>Total!G27</f>
        <v>60840.880000000019</v>
      </c>
      <c r="F26" s="260">
        <v>0</v>
      </c>
      <c r="G26" s="261">
        <f t="shared" si="3"/>
        <v>60840.880000000019</v>
      </c>
      <c r="H26" s="262">
        <v>0</v>
      </c>
      <c r="I26" s="263">
        <f>G26-H26</f>
        <v>60840.880000000019</v>
      </c>
    </row>
    <row r="27" spans="1:17" ht="23.25" customHeight="1">
      <c r="A27" s="207" t="s">
        <v>105</v>
      </c>
      <c r="B27" s="167" t="s">
        <v>20</v>
      </c>
      <c r="C27" s="163" t="s">
        <v>99</v>
      </c>
      <c r="D27" s="264"/>
      <c r="E27" s="261">
        <f>Total!G28</f>
        <v>106274.58</v>
      </c>
      <c r="F27" s="260">
        <v>0</v>
      </c>
      <c r="G27" s="261">
        <f t="shared" si="3"/>
        <v>106274.58</v>
      </c>
      <c r="H27" s="262">
        <v>0</v>
      </c>
      <c r="I27" s="263">
        <f>G27-H27</f>
        <v>106274.58</v>
      </c>
    </row>
    <row r="28" spans="1:17" ht="23.25" customHeight="1">
      <c r="A28" s="207" t="s">
        <v>104</v>
      </c>
      <c r="B28" s="167" t="s">
        <v>11</v>
      </c>
      <c r="C28" s="163" t="s">
        <v>99</v>
      </c>
      <c r="D28" s="264"/>
      <c r="E28" s="261">
        <f>Total!G29</f>
        <v>54914.879999999997</v>
      </c>
      <c r="F28" s="260">
        <v>0</v>
      </c>
      <c r="G28" s="261">
        <f t="shared" si="3"/>
        <v>54914.879999999997</v>
      </c>
      <c r="H28" s="262">
        <v>0</v>
      </c>
      <c r="I28" s="263">
        <f>G28-H28</f>
        <v>54914.879999999997</v>
      </c>
    </row>
    <row r="29" spans="1:17" ht="23.25" customHeight="1">
      <c r="A29" s="207" t="s">
        <v>106</v>
      </c>
      <c r="B29" s="167" t="s">
        <v>22</v>
      </c>
      <c r="C29" s="163" t="s">
        <v>99</v>
      </c>
      <c r="D29" s="264"/>
      <c r="E29" s="261">
        <f>Total!G30</f>
        <v>-19805.540000000008</v>
      </c>
      <c r="F29" s="260">
        <v>0</v>
      </c>
      <c r="G29" s="261">
        <f t="shared" si="3"/>
        <v>-19805.540000000008</v>
      </c>
      <c r="H29" s="262">
        <v>0</v>
      </c>
      <c r="I29" s="263">
        <v>0</v>
      </c>
    </row>
    <row r="30" spans="1:17" ht="23.25" customHeight="1">
      <c r="A30" s="207" t="s">
        <v>107</v>
      </c>
      <c r="B30" s="167" t="s">
        <v>23</v>
      </c>
      <c r="C30" s="163" t="s">
        <v>139</v>
      </c>
      <c r="D30" s="264"/>
      <c r="E30" s="261">
        <f>Total!G31</f>
        <v>-47786.209999999992</v>
      </c>
      <c r="F30" s="260">
        <v>0</v>
      </c>
      <c r="G30" s="261">
        <f t="shared" si="3"/>
        <v>-47786.209999999992</v>
      </c>
      <c r="H30" s="262">
        <v>0</v>
      </c>
      <c r="I30" s="263">
        <f>G30-H30</f>
        <v>-47786.209999999992</v>
      </c>
    </row>
    <row r="31" spans="1:17" ht="23.25" customHeight="1">
      <c r="A31" s="207" t="s">
        <v>108</v>
      </c>
      <c r="B31" s="167" t="s">
        <v>25</v>
      </c>
      <c r="C31" s="163" t="s">
        <v>139</v>
      </c>
      <c r="D31" s="264"/>
      <c r="E31" s="261">
        <f>Total!G32</f>
        <v>17545.82</v>
      </c>
      <c r="F31" s="260">
        <v>0</v>
      </c>
      <c r="G31" s="261">
        <f t="shared" si="3"/>
        <v>17545.82</v>
      </c>
      <c r="H31" s="262">
        <v>0</v>
      </c>
      <c r="I31" s="263">
        <f>G31-H31</f>
        <v>17545.82</v>
      </c>
    </row>
    <row r="32" spans="1:17" ht="23.25" customHeight="1">
      <c r="A32" s="265" t="s">
        <v>109</v>
      </c>
      <c r="B32" s="167" t="s">
        <v>24</v>
      </c>
      <c r="C32" s="163" t="s">
        <v>139</v>
      </c>
      <c r="D32" s="264"/>
      <c r="E32" s="261">
        <f>Total!G33</f>
        <v>6633.6599999999962</v>
      </c>
      <c r="F32" s="260">
        <v>0</v>
      </c>
      <c r="G32" s="261">
        <f t="shared" si="3"/>
        <v>6633.6599999999962</v>
      </c>
      <c r="H32" s="262">
        <v>0</v>
      </c>
      <c r="I32" s="263">
        <f>G32-H32</f>
        <v>6633.6599999999962</v>
      </c>
    </row>
    <row r="33" spans="1:9" ht="25.5" customHeight="1">
      <c r="A33" s="25"/>
      <c r="B33" s="266" t="s">
        <v>9</v>
      </c>
      <c r="C33" s="266"/>
      <c r="D33" s="267"/>
      <c r="E33" s="268">
        <f>SUM(E26:E32)</f>
        <v>178618.07000000004</v>
      </c>
      <c r="F33" s="269">
        <f>SUM(F26:F32)</f>
        <v>0</v>
      </c>
      <c r="G33" s="268">
        <f>SUM(G26:G32)</f>
        <v>178618.07000000004</v>
      </c>
      <c r="H33" s="269">
        <f>SUM(H26:H32)</f>
        <v>0</v>
      </c>
      <c r="I33" s="269">
        <f>SUM(I26:I32)</f>
        <v>198423.61000000004</v>
      </c>
    </row>
    <row r="34" spans="1:9" ht="28.5" customHeight="1">
      <c r="G34" s="29"/>
    </row>
    <row r="35" spans="1:9" ht="28.5" customHeight="1">
      <c r="E35" s="270"/>
      <c r="G35" s="46"/>
      <c r="H35" s="271"/>
      <c r="I35" s="46"/>
    </row>
    <row r="36" spans="1:9" ht="28.5" customHeight="1">
      <c r="E36" s="325" t="s">
        <v>151</v>
      </c>
      <c r="F36" s="325"/>
      <c r="G36" s="325"/>
      <c r="H36" s="272">
        <v>0</v>
      </c>
    </row>
    <row r="37" spans="1:9" ht="28.5" customHeight="1">
      <c r="E37" s="325" t="s">
        <v>152</v>
      </c>
      <c r="F37" s="325"/>
      <c r="G37" s="325"/>
      <c r="H37" s="273">
        <f>H21</f>
        <v>70560.600000000006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46"/>
  <sheetViews>
    <sheetView workbookViewId="0">
      <selection activeCell="C12" sqref="C12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336" t="s">
        <v>118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8"/>
    </row>
    <row r="2" spans="1:18">
      <c r="A2" s="339" t="s">
        <v>119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</row>
    <row r="3" spans="1:18">
      <c r="A3" s="339" t="s">
        <v>120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1"/>
    </row>
    <row r="4" spans="1:18">
      <c r="A4" s="339" t="s">
        <v>121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1"/>
    </row>
    <row r="5" spans="1:18" ht="13.5" thickBot="1">
      <c r="A5" s="339" t="s">
        <v>122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1"/>
    </row>
    <row r="6" spans="1:18" ht="13.5" thickBot="1">
      <c r="A6" s="363" t="s">
        <v>227</v>
      </c>
      <c r="B6" s="364"/>
      <c r="C6" s="364"/>
      <c r="D6" s="364"/>
      <c r="E6" s="364"/>
      <c r="F6" s="365"/>
      <c r="G6" s="363" t="s">
        <v>226</v>
      </c>
      <c r="H6" s="364"/>
      <c r="I6" s="364"/>
      <c r="J6" s="364"/>
      <c r="K6" s="364"/>
      <c r="L6" s="365"/>
      <c r="M6" s="363" t="s">
        <v>226</v>
      </c>
      <c r="N6" s="364"/>
      <c r="O6" s="364"/>
      <c r="P6" s="364"/>
      <c r="Q6" s="364"/>
      <c r="R6" s="365"/>
    </row>
    <row r="7" spans="1:18" s="334" customFormat="1" ht="45" customHeight="1" thickBot="1">
      <c r="A7" s="342" t="s">
        <v>171</v>
      </c>
      <c r="B7" s="343" t="s">
        <v>50</v>
      </c>
      <c r="C7" s="344" t="s">
        <v>172</v>
      </c>
      <c r="D7" s="343" t="s">
        <v>52</v>
      </c>
      <c r="E7" s="345" t="s">
        <v>173</v>
      </c>
      <c r="F7" s="343" t="s">
        <v>174</v>
      </c>
      <c r="G7" s="345" t="s">
        <v>175</v>
      </c>
      <c r="H7" s="343" t="s">
        <v>218</v>
      </c>
      <c r="I7" s="343" t="s">
        <v>176</v>
      </c>
      <c r="J7" s="343" t="s">
        <v>177</v>
      </c>
      <c r="K7" s="343" t="s">
        <v>178</v>
      </c>
      <c r="L7" s="343" t="s">
        <v>179</v>
      </c>
      <c r="M7" s="343" t="s">
        <v>61</v>
      </c>
      <c r="N7" s="343" t="s">
        <v>62</v>
      </c>
      <c r="O7" s="343" t="s">
        <v>180</v>
      </c>
      <c r="P7" s="343" t="s">
        <v>64</v>
      </c>
      <c r="Q7" s="343" t="s">
        <v>181</v>
      </c>
      <c r="R7" s="346" t="s">
        <v>9</v>
      </c>
    </row>
    <row r="8" spans="1:18" ht="26.25" customHeight="1">
      <c r="A8" s="347" t="s">
        <v>182</v>
      </c>
      <c r="B8" s="348">
        <v>0</v>
      </c>
      <c r="C8" s="349">
        <v>0</v>
      </c>
      <c r="D8" s="348">
        <v>0</v>
      </c>
      <c r="E8" s="349">
        <v>0</v>
      </c>
      <c r="F8" s="348">
        <v>0</v>
      </c>
      <c r="G8" s="349">
        <v>0</v>
      </c>
      <c r="H8" s="348">
        <v>1</v>
      </c>
      <c r="I8" s="348">
        <v>0</v>
      </c>
      <c r="J8" s="348">
        <v>0</v>
      </c>
      <c r="K8" s="348">
        <v>0</v>
      </c>
      <c r="L8" s="348">
        <v>1</v>
      </c>
      <c r="M8" s="348">
        <v>0</v>
      </c>
      <c r="N8" s="348">
        <v>0</v>
      </c>
      <c r="O8" s="348">
        <v>0</v>
      </c>
      <c r="P8" s="348">
        <v>0</v>
      </c>
      <c r="Q8" s="348">
        <v>0</v>
      </c>
      <c r="R8" s="350">
        <f>SUM(B8:Q8)</f>
        <v>2</v>
      </c>
    </row>
    <row r="9" spans="1:18" ht="26.25" customHeight="1">
      <c r="A9" s="351" t="s">
        <v>183</v>
      </c>
      <c r="B9" s="333">
        <v>0</v>
      </c>
      <c r="C9" s="332">
        <v>0</v>
      </c>
      <c r="D9" s="333">
        <v>3</v>
      </c>
      <c r="E9" s="332">
        <v>0</v>
      </c>
      <c r="F9" s="333">
        <v>0</v>
      </c>
      <c r="G9" s="332">
        <v>0</v>
      </c>
      <c r="H9" s="333">
        <v>0</v>
      </c>
      <c r="I9" s="333">
        <v>0</v>
      </c>
      <c r="J9" s="333">
        <v>1</v>
      </c>
      <c r="K9" s="333">
        <v>0</v>
      </c>
      <c r="L9" s="333">
        <v>0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  <c r="R9" s="352">
        <f t="shared" ref="R9:R42" si="0">SUM(B9:Q9)</f>
        <v>4</v>
      </c>
    </row>
    <row r="10" spans="1:18" ht="26.25" customHeight="1">
      <c r="A10" s="351" t="s">
        <v>184</v>
      </c>
      <c r="B10" s="333">
        <v>0</v>
      </c>
      <c r="C10" s="332">
        <v>0</v>
      </c>
      <c r="D10" s="333">
        <v>3</v>
      </c>
      <c r="E10" s="332">
        <v>0</v>
      </c>
      <c r="F10" s="333">
        <v>0</v>
      </c>
      <c r="G10" s="332">
        <v>0</v>
      </c>
      <c r="H10" s="333">
        <v>0</v>
      </c>
      <c r="I10" s="333">
        <v>0</v>
      </c>
      <c r="J10" s="333">
        <v>0</v>
      </c>
      <c r="K10" s="333">
        <v>1</v>
      </c>
      <c r="L10" s="333">
        <v>4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  <c r="R10" s="352">
        <f t="shared" si="0"/>
        <v>8</v>
      </c>
    </row>
    <row r="11" spans="1:18" ht="26.25" customHeight="1">
      <c r="A11" s="351" t="s">
        <v>185</v>
      </c>
      <c r="B11" s="333">
        <v>0</v>
      </c>
      <c r="C11" s="332">
        <v>0</v>
      </c>
      <c r="D11" s="333">
        <v>0</v>
      </c>
      <c r="E11" s="332">
        <v>0</v>
      </c>
      <c r="F11" s="333">
        <v>0</v>
      </c>
      <c r="G11" s="332">
        <v>0</v>
      </c>
      <c r="H11" s="333">
        <v>0</v>
      </c>
      <c r="I11" s="333">
        <v>0</v>
      </c>
      <c r="J11" s="333">
        <v>1</v>
      </c>
      <c r="K11" s="333">
        <v>0</v>
      </c>
      <c r="L11" s="333">
        <v>0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  <c r="R11" s="352">
        <f t="shared" si="0"/>
        <v>1</v>
      </c>
    </row>
    <row r="12" spans="1:18" ht="26.25" customHeight="1">
      <c r="A12" s="351" t="s">
        <v>186</v>
      </c>
      <c r="B12" s="333">
        <v>0</v>
      </c>
      <c r="C12" s="332">
        <v>0</v>
      </c>
      <c r="D12" s="333">
        <v>0</v>
      </c>
      <c r="E12" s="332">
        <v>0</v>
      </c>
      <c r="F12" s="333">
        <v>0</v>
      </c>
      <c r="G12" s="332">
        <v>0</v>
      </c>
      <c r="H12" s="333">
        <v>0</v>
      </c>
      <c r="I12" s="333">
        <v>0</v>
      </c>
      <c r="J12" s="333">
        <v>0</v>
      </c>
      <c r="K12" s="333">
        <v>0</v>
      </c>
      <c r="L12" s="333">
        <v>1</v>
      </c>
      <c r="M12" s="333">
        <v>0</v>
      </c>
      <c r="N12" s="333">
        <v>0</v>
      </c>
      <c r="O12" s="333">
        <v>0</v>
      </c>
      <c r="P12" s="333">
        <v>0</v>
      </c>
      <c r="Q12" s="333">
        <v>0</v>
      </c>
      <c r="R12" s="352">
        <f t="shared" si="0"/>
        <v>1</v>
      </c>
    </row>
    <row r="13" spans="1:18" ht="26.25" customHeight="1">
      <c r="A13" s="351" t="s">
        <v>187</v>
      </c>
      <c r="B13" s="333">
        <v>0</v>
      </c>
      <c r="C13" s="332">
        <v>0</v>
      </c>
      <c r="D13" s="333">
        <v>1</v>
      </c>
      <c r="E13" s="332">
        <v>0</v>
      </c>
      <c r="F13" s="333">
        <v>0</v>
      </c>
      <c r="G13" s="332">
        <v>0</v>
      </c>
      <c r="H13" s="333">
        <v>0</v>
      </c>
      <c r="I13" s="333">
        <v>1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  <c r="R13" s="352">
        <f t="shared" si="0"/>
        <v>2</v>
      </c>
    </row>
    <row r="14" spans="1:18" ht="26.25" customHeight="1">
      <c r="A14" s="351" t="s">
        <v>188</v>
      </c>
      <c r="B14" s="333">
        <v>0</v>
      </c>
      <c r="C14" s="332">
        <v>0</v>
      </c>
      <c r="D14" s="333">
        <v>0</v>
      </c>
      <c r="E14" s="332">
        <v>0</v>
      </c>
      <c r="F14" s="333">
        <v>0</v>
      </c>
      <c r="G14" s="332">
        <v>0</v>
      </c>
      <c r="H14" s="333">
        <v>0</v>
      </c>
      <c r="I14" s="333">
        <v>1</v>
      </c>
      <c r="J14" s="333">
        <v>0</v>
      </c>
      <c r="K14" s="333">
        <v>0</v>
      </c>
      <c r="L14" s="333">
        <v>0</v>
      </c>
      <c r="M14" s="333">
        <v>0</v>
      </c>
      <c r="N14" s="333">
        <v>0</v>
      </c>
      <c r="O14" s="333">
        <v>0</v>
      </c>
      <c r="P14" s="333">
        <v>0</v>
      </c>
      <c r="Q14" s="333">
        <v>0</v>
      </c>
      <c r="R14" s="352">
        <f t="shared" si="0"/>
        <v>1</v>
      </c>
    </row>
    <row r="15" spans="1:18" ht="26.25" customHeight="1">
      <c r="A15" s="351" t="s">
        <v>189</v>
      </c>
      <c r="B15" s="333">
        <v>0</v>
      </c>
      <c r="C15" s="332">
        <v>1</v>
      </c>
      <c r="D15" s="333">
        <v>0</v>
      </c>
      <c r="E15" s="332">
        <v>0</v>
      </c>
      <c r="F15" s="333">
        <v>0</v>
      </c>
      <c r="G15" s="332">
        <v>1</v>
      </c>
      <c r="H15" s="333">
        <v>0</v>
      </c>
      <c r="I15" s="333">
        <v>0</v>
      </c>
      <c r="J15" s="333">
        <v>0</v>
      </c>
      <c r="K15" s="333">
        <v>0</v>
      </c>
      <c r="L15" s="333">
        <v>0</v>
      </c>
      <c r="M15" s="333">
        <v>0</v>
      </c>
      <c r="N15" s="333">
        <v>0</v>
      </c>
      <c r="O15" s="333">
        <v>0</v>
      </c>
      <c r="P15" s="333">
        <v>1</v>
      </c>
      <c r="Q15" s="333">
        <v>1</v>
      </c>
      <c r="R15" s="352">
        <f t="shared" si="0"/>
        <v>4</v>
      </c>
    </row>
    <row r="16" spans="1:18" ht="26.25" customHeight="1">
      <c r="A16" s="351" t="s">
        <v>190</v>
      </c>
      <c r="B16" s="333">
        <v>0</v>
      </c>
      <c r="C16" s="332">
        <v>0</v>
      </c>
      <c r="D16" s="333">
        <v>0</v>
      </c>
      <c r="E16" s="332">
        <v>0</v>
      </c>
      <c r="F16" s="333">
        <v>0</v>
      </c>
      <c r="G16" s="332">
        <v>0</v>
      </c>
      <c r="H16" s="333">
        <v>0</v>
      </c>
      <c r="I16" s="333">
        <v>1</v>
      </c>
      <c r="J16" s="333">
        <v>0</v>
      </c>
      <c r="K16" s="333">
        <v>0</v>
      </c>
      <c r="L16" s="333">
        <v>0</v>
      </c>
      <c r="M16" s="333">
        <v>0</v>
      </c>
      <c r="N16" s="333">
        <v>0</v>
      </c>
      <c r="O16" s="333">
        <v>0</v>
      </c>
      <c r="P16" s="333">
        <v>0</v>
      </c>
      <c r="Q16" s="333">
        <v>0</v>
      </c>
      <c r="R16" s="352">
        <f t="shared" si="0"/>
        <v>1</v>
      </c>
    </row>
    <row r="17" spans="1:18" ht="26.25" customHeight="1">
      <c r="A17" s="351" t="s">
        <v>191</v>
      </c>
      <c r="B17" s="333">
        <v>0</v>
      </c>
      <c r="C17" s="332">
        <v>0</v>
      </c>
      <c r="D17" s="333">
        <v>0</v>
      </c>
      <c r="E17" s="332">
        <v>1</v>
      </c>
      <c r="F17" s="333">
        <v>0</v>
      </c>
      <c r="G17" s="332">
        <v>0</v>
      </c>
      <c r="H17" s="333">
        <v>0</v>
      </c>
      <c r="I17" s="333">
        <v>0</v>
      </c>
      <c r="J17" s="333">
        <v>0</v>
      </c>
      <c r="K17" s="333">
        <v>0</v>
      </c>
      <c r="L17" s="333">
        <v>0</v>
      </c>
      <c r="M17" s="333">
        <v>0</v>
      </c>
      <c r="N17" s="333">
        <v>0</v>
      </c>
      <c r="O17" s="333">
        <v>0</v>
      </c>
      <c r="P17" s="333">
        <v>0</v>
      </c>
      <c r="Q17" s="333">
        <v>0</v>
      </c>
      <c r="R17" s="352">
        <f t="shared" si="0"/>
        <v>1</v>
      </c>
    </row>
    <row r="18" spans="1:18" ht="26.25" customHeight="1">
      <c r="A18" s="351" t="s">
        <v>192</v>
      </c>
      <c r="B18" s="333">
        <v>0</v>
      </c>
      <c r="C18" s="332">
        <v>0</v>
      </c>
      <c r="D18" s="333">
        <v>0</v>
      </c>
      <c r="E18" s="332">
        <v>0</v>
      </c>
      <c r="F18" s="333">
        <v>0</v>
      </c>
      <c r="G18" s="332">
        <v>0</v>
      </c>
      <c r="H18" s="333">
        <v>1</v>
      </c>
      <c r="I18" s="333">
        <v>2</v>
      </c>
      <c r="J18" s="333">
        <v>0</v>
      </c>
      <c r="K18" s="333">
        <v>0</v>
      </c>
      <c r="L18" s="333">
        <v>0</v>
      </c>
      <c r="M18" s="333">
        <v>0</v>
      </c>
      <c r="N18" s="333">
        <v>0</v>
      </c>
      <c r="O18" s="333">
        <v>0</v>
      </c>
      <c r="P18" s="333">
        <v>0</v>
      </c>
      <c r="Q18" s="333">
        <v>0</v>
      </c>
      <c r="R18" s="352">
        <f t="shared" si="0"/>
        <v>3</v>
      </c>
    </row>
    <row r="19" spans="1:18" ht="26.25" customHeight="1">
      <c r="A19" s="351" t="s">
        <v>193</v>
      </c>
      <c r="B19" s="333">
        <v>0</v>
      </c>
      <c r="C19" s="332">
        <v>0</v>
      </c>
      <c r="D19" s="333">
        <v>1</v>
      </c>
      <c r="E19" s="332">
        <v>0</v>
      </c>
      <c r="F19" s="333">
        <v>0</v>
      </c>
      <c r="G19" s="332">
        <v>0</v>
      </c>
      <c r="H19" s="333">
        <v>0</v>
      </c>
      <c r="I19" s="333">
        <v>0</v>
      </c>
      <c r="J19" s="333">
        <v>0</v>
      </c>
      <c r="K19" s="333">
        <v>1</v>
      </c>
      <c r="L19" s="333">
        <v>0</v>
      </c>
      <c r="M19" s="333">
        <v>0</v>
      </c>
      <c r="N19" s="333">
        <v>0</v>
      </c>
      <c r="O19" s="333">
        <v>1</v>
      </c>
      <c r="P19" s="333">
        <v>0</v>
      </c>
      <c r="Q19" s="333">
        <v>1</v>
      </c>
      <c r="R19" s="352">
        <f t="shared" si="0"/>
        <v>4</v>
      </c>
    </row>
    <row r="20" spans="1:18" ht="26.25" customHeight="1">
      <c r="A20" s="351" t="s">
        <v>194</v>
      </c>
      <c r="B20" s="333">
        <v>0</v>
      </c>
      <c r="C20" s="332">
        <v>0</v>
      </c>
      <c r="D20" s="333">
        <v>0</v>
      </c>
      <c r="E20" s="332">
        <v>0</v>
      </c>
      <c r="F20" s="333">
        <v>0</v>
      </c>
      <c r="G20" s="332">
        <v>1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33">
        <v>0</v>
      </c>
      <c r="Q20" s="333">
        <v>0</v>
      </c>
      <c r="R20" s="352">
        <f t="shared" si="0"/>
        <v>1</v>
      </c>
    </row>
    <row r="21" spans="1:18" ht="26.25" customHeight="1">
      <c r="A21" s="351" t="s">
        <v>195</v>
      </c>
      <c r="B21" s="333">
        <v>0</v>
      </c>
      <c r="C21" s="332">
        <v>0</v>
      </c>
      <c r="D21" s="333">
        <v>3</v>
      </c>
      <c r="E21" s="332">
        <v>6</v>
      </c>
      <c r="F21" s="333">
        <v>0</v>
      </c>
      <c r="G21" s="332">
        <v>0</v>
      </c>
      <c r="H21" s="333">
        <v>0</v>
      </c>
      <c r="I21" s="333">
        <v>2</v>
      </c>
      <c r="J21" s="333">
        <v>0</v>
      </c>
      <c r="K21" s="333">
        <v>0</v>
      </c>
      <c r="L21" s="333">
        <v>0</v>
      </c>
      <c r="M21" s="333">
        <v>22</v>
      </c>
      <c r="N21" s="333">
        <v>0</v>
      </c>
      <c r="O21" s="333">
        <v>1</v>
      </c>
      <c r="P21" s="333">
        <v>0</v>
      </c>
      <c r="Q21" s="333">
        <v>4</v>
      </c>
      <c r="R21" s="352">
        <f t="shared" si="0"/>
        <v>38</v>
      </c>
    </row>
    <row r="22" spans="1:18" ht="26.25" customHeight="1">
      <c r="A22" s="351" t="s">
        <v>196</v>
      </c>
      <c r="B22" s="333">
        <v>0</v>
      </c>
      <c r="C22" s="332">
        <v>0</v>
      </c>
      <c r="D22" s="333">
        <v>1</v>
      </c>
      <c r="E22" s="332">
        <v>0</v>
      </c>
      <c r="F22" s="333">
        <v>0</v>
      </c>
      <c r="G22" s="332">
        <v>0</v>
      </c>
      <c r="H22" s="333">
        <v>1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0</v>
      </c>
      <c r="Q22" s="333">
        <v>0</v>
      </c>
      <c r="R22" s="352">
        <f t="shared" si="0"/>
        <v>2</v>
      </c>
    </row>
    <row r="23" spans="1:18" ht="26.25" customHeight="1">
      <c r="A23" s="351" t="s">
        <v>197</v>
      </c>
      <c r="B23" s="333">
        <v>0</v>
      </c>
      <c r="C23" s="332">
        <v>0</v>
      </c>
      <c r="D23" s="333">
        <v>0</v>
      </c>
      <c r="E23" s="332">
        <v>0</v>
      </c>
      <c r="F23" s="333">
        <v>0</v>
      </c>
      <c r="G23" s="332">
        <v>0</v>
      </c>
      <c r="H23" s="333">
        <v>0</v>
      </c>
      <c r="I23" s="333">
        <v>0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0</v>
      </c>
      <c r="P23" s="333">
        <v>1</v>
      </c>
      <c r="Q23" s="333">
        <v>0</v>
      </c>
      <c r="R23" s="352">
        <f t="shared" si="0"/>
        <v>1</v>
      </c>
    </row>
    <row r="24" spans="1:18" ht="26.25" customHeight="1">
      <c r="A24" s="351" t="s">
        <v>198</v>
      </c>
      <c r="B24" s="333">
        <v>0</v>
      </c>
      <c r="C24" s="332">
        <v>0</v>
      </c>
      <c r="D24" s="333">
        <v>0</v>
      </c>
      <c r="E24" s="332">
        <v>0</v>
      </c>
      <c r="F24" s="333">
        <v>0</v>
      </c>
      <c r="G24" s="332">
        <v>0</v>
      </c>
      <c r="H24" s="333">
        <v>0</v>
      </c>
      <c r="I24" s="333">
        <v>1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52">
        <f t="shared" si="0"/>
        <v>1</v>
      </c>
    </row>
    <row r="25" spans="1:18" ht="26.25" customHeight="1">
      <c r="A25" s="351" t="s">
        <v>199</v>
      </c>
      <c r="B25" s="333">
        <v>0</v>
      </c>
      <c r="C25" s="332">
        <v>0</v>
      </c>
      <c r="D25" s="333">
        <v>0</v>
      </c>
      <c r="E25" s="332">
        <v>0</v>
      </c>
      <c r="F25" s="333">
        <v>0</v>
      </c>
      <c r="G25" s="332">
        <v>0</v>
      </c>
      <c r="H25" s="333">
        <v>0</v>
      </c>
      <c r="I25" s="333">
        <v>2</v>
      </c>
      <c r="J25" s="333">
        <v>0</v>
      </c>
      <c r="K25" s="333">
        <v>0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0</v>
      </c>
      <c r="R25" s="352">
        <f t="shared" si="0"/>
        <v>2</v>
      </c>
    </row>
    <row r="26" spans="1:18" ht="26.25" customHeight="1">
      <c r="A26" s="351" t="s">
        <v>200</v>
      </c>
      <c r="B26" s="333">
        <v>0</v>
      </c>
      <c r="C26" s="332">
        <v>0</v>
      </c>
      <c r="D26" s="333">
        <v>0</v>
      </c>
      <c r="E26" s="332">
        <v>0</v>
      </c>
      <c r="F26" s="333">
        <v>0</v>
      </c>
      <c r="G26" s="332">
        <v>0</v>
      </c>
      <c r="H26" s="333">
        <v>0</v>
      </c>
      <c r="I26" s="333">
        <v>1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52">
        <f t="shared" si="0"/>
        <v>1</v>
      </c>
    </row>
    <row r="27" spans="1:18" ht="26.25" customHeight="1">
      <c r="A27" s="351" t="s">
        <v>201</v>
      </c>
      <c r="B27" s="333">
        <v>0</v>
      </c>
      <c r="C27" s="332">
        <v>0</v>
      </c>
      <c r="D27" s="333">
        <v>0</v>
      </c>
      <c r="E27" s="332">
        <v>2</v>
      </c>
      <c r="F27" s="333">
        <v>0</v>
      </c>
      <c r="G27" s="332">
        <v>0</v>
      </c>
      <c r="H27" s="333">
        <v>1</v>
      </c>
      <c r="I27" s="333">
        <v>1</v>
      </c>
      <c r="J27" s="333">
        <v>3</v>
      </c>
      <c r="K27" s="333">
        <v>0</v>
      </c>
      <c r="L27" s="333">
        <v>0</v>
      </c>
      <c r="M27" s="333">
        <v>0</v>
      </c>
      <c r="N27" s="333">
        <v>0</v>
      </c>
      <c r="O27" s="333">
        <v>0</v>
      </c>
      <c r="P27" s="333">
        <v>0</v>
      </c>
      <c r="Q27" s="333">
        <v>0</v>
      </c>
      <c r="R27" s="352">
        <f t="shared" si="0"/>
        <v>7</v>
      </c>
    </row>
    <row r="28" spans="1:18" ht="26.25" customHeight="1">
      <c r="A28" s="351" t="s">
        <v>202</v>
      </c>
      <c r="B28" s="333">
        <v>0</v>
      </c>
      <c r="C28" s="332">
        <v>0</v>
      </c>
      <c r="D28" s="333">
        <v>0</v>
      </c>
      <c r="E28" s="332">
        <v>0</v>
      </c>
      <c r="F28" s="333">
        <v>0</v>
      </c>
      <c r="G28" s="332">
        <v>0</v>
      </c>
      <c r="H28" s="333">
        <v>6</v>
      </c>
      <c r="I28" s="333">
        <v>11</v>
      </c>
      <c r="J28" s="333">
        <v>0</v>
      </c>
      <c r="K28" s="333">
        <v>0</v>
      </c>
      <c r="L28" s="333">
        <v>0</v>
      </c>
      <c r="M28" s="333">
        <v>1</v>
      </c>
      <c r="N28" s="333">
        <v>0</v>
      </c>
      <c r="O28" s="333">
        <v>0</v>
      </c>
      <c r="P28" s="333">
        <v>1</v>
      </c>
      <c r="Q28" s="333">
        <v>0</v>
      </c>
      <c r="R28" s="352">
        <f t="shared" si="0"/>
        <v>19</v>
      </c>
    </row>
    <row r="29" spans="1:18" ht="26.25" customHeight="1">
      <c r="A29" s="351" t="s">
        <v>203</v>
      </c>
      <c r="B29" s="333">
        <v>0</v>
      </c>
      <c r="C29" s="332">
        <v>0</v>
      </c>
      <c r="D29" s="333">
        <v>0</v>
      </c>
      <c r="E29" s="332">
        <v>0</v>
      </c>
      <c r="F29" s="333">
        <v>0</v>
      </c>
      <c r="G29" s="332">
        <v>0</v>
      </c>
      <c r="H29" s="333">
        <v>0</v>
      </c>
      <c r="I29" s="333">
        <v>1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  <c r="R29" s="352">
        <f t="shared" si="0"/>
        <v>1</v>
      </c>
    </row>
    <row r="30" spans="1:18" ht="26.25" customHeight="1">
      <c r="A30" s="351" t="s">
        <v>204</v>
      </c>
      <c r="B30" s="333">
        <v>0</v>
      </c>
      <c r="C30" s="332">
        <v>0</v>
      </c>
      <c r="D30" s="333">
        <v>0</v>
      </c>
      <c r="E30" s="332">
        <v>0</v>
      </c>
      <c r="F30" s="333">
        <v>0</v>
      </c>
      <c r="G30" s="332">
        <v>0</v>
      </c>
      <c r="H30" s="333">
        <v>0</v>
      </c>
      <c r="I30" s="333">
        <v>1</v>
      </c>
      <c r="J30" s="333">
        <v>0</v>
      </c>
      <c r="K30" s="333">
        <v>0</v>
      </c>
      <c r="L30" s="333">
        <v>0</v>
      </c>
      <c r="M30" s="333">
        <v>0</v>
      </c>
      <c r="N30" s="333">
        <v>0</v>
      </c>
      <c r="O30" s="333">
        <v>0</v>
      </c>
      <c r="P30" s="333">
        <v>0</v>
      </c>
      <c r="Q30" s="333">
        <v>0</v>
      </c>
      <c r="R30" s="352">
        <f t="shared" si="0"/>
        <v>1</v>
      </c>
    </row>
    <row r="31" spans="1:18" ht="26.25" customHeight="1">
      <c r="A31" s="351" t="s">
        <v>205</v>
      </c>
      <c r="B31" s="333">
        <v>0</v>
      </c>
      <c r="C31" s="332">
        <v>0</v>
      </c>
      <c r="D31" s="333">
        <v>0</v>
      </c>
      <c r="E31" s="332">
        <v>7</v>
      </c>
      <c r="F31" s="333">
        <v>0</v>
      </c>
      <c r="G31" s="332">
        <v>0</v>
      </c>
      <c r="H31" s="333">
        <v>0</v>
      </c>
      <c r="I31" s="333">
        <v>7</v>
      </c>
      <c r="J31" s="333">
        <v>0</v>
      </c>
      <c r="K31" s="333">
        <v>0</v>
      </c>
      <c r="L31" s="333">
        <v>1</v>
      </c>
      <c r="M31" s="333">
        <v>0</v>
      </c>
      <c r="N31" s="333">
        <v>0</v>
      </c>
      <c r="O31" s="333">
        <v>0</v>
      </c>
      <c r="P31" s="333">
        <v>0</v>
      </c>
      <c r="Q31" s="333">
        <v>0</v>
      </c>
      <c r="R31" s="352">
        <f t="shared" si="0"/>
        <v>15</v>
      </c>
    </row>
    <row r="32" spans="1:18" ht="26.25" customHeight="1">
      <c r="A32" s="351" t="s">
        <v>206</v>
      </c>
      <c r="B32" s="333">
        <v>0</v>
      </c>
      <c r="C32" s="332">
        <v>0</v>
      </c>
      <c r="D32" s="333">
        <v>0</v>
      </c>
      <c r="E32" s="332">
        <v>1</v>
      </c>
      <c r="F32" s="333">
        <v>0</v>
      </c>
      <c r="G32" s="332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2</v>
      </c>
      <c r="M32" s="333">
        <v>0</v>
      </c>
      <c r="N32" s="333">
        <v>0</v>
      </c>
      <c r="O32" s="333">
        <v>0</v>
      </c>
      <c r="P32" s="333">
        <v>0</v>
      </c>
      <c r="Q32" s="333">
        <v>0</v>
      </c>
      <c r="R32" s="352">
        <f t="shared" si="0"/>
        <v>3</v>
      </c>
    </row>
    <row r="33" spans="1:18" ht="26.25" customHeight="1">
      <c r="A33" s="351" t="s">
        <v>207</v>
      </c>
      <c r="B33" s="333">
        <v>0</v>
      </c>
      <c r="C33" s="332">
        <v>0</v>
      </c>
      <c r="D33" s="333">
        <v>0</v>
      </c>
      <c r="E33" s="332">
        <v>2</v>
      </c>
      <c r="F33" s="333">
        <v>1</v>
      </c>
      <c r="G33" s="332">
        <v>0</v>
      </c>
      <c r="H33" s="333">
        <v>0</v>
      </c>
      <c r="I33" s="333">
        <v>2</v>
      </c>
      <c r="J33" s="333">
        <v>0</v>
      </c>
      <c r="K33" s="333">
        <v>0</v>
      </c>
      <c r="L33" s="333">
        <v>0</v>
      </c>
      <c r="M33" s="333">
        <v>0</v>
      </c>
      <c r="N33" s="333">
        <v>0</v>
      </c>
      <c r="O33" s="333">
        <v>1</v>
      </c>
      <c r="P33" s="333">
        <v>0</v>
      </c>
      <c r="Q33" s="333">
        <v>0</v>
      </c>
      <c r="R33" s="352">
        <f t="shared" si="0"/>
        <v>6</v>
      </c>
    </row>
    <row r="34" spans="1:18" ht="26.25" customHeight="1">
      <c r="A34" s="351" t="s">
        <v>208</v>
      </c>
      <c r="B34" s="333">
        <v>1</v>
      </c>
      <c r="C34" s="332">
        <v>4</v>
      </c>
      <c r="D34" s="333">
        <v>4</v>
      </c>
      <c r="E34" s="332">
        <v>2</v>
      </c>
      <c r="F34" s="333">
        <v>0</v>
      </c>
      <c r="G34" s="332">
        <v>0</v>
      </c>
      <c r="H34" s="333">
        <v>68</v>
      </c>
      <c r="I34" s="333">
        <v>0</v>
      </c>
      <c r="J34" s="333">
        <v>0</v>
      </c>
      <c r="K34" s="333">
        <v>1</v>
      </c>
      <c r="L34" s="333">
        <v>0</v>
      </c>
      <c r="M34" s="333">
        <v>16</v>
      </c>
      <c r="N34" s="333">
        <v>0</v>
      </c>
      <c r="O34" s="333">
        <v>21</v>
      </c>
      <c r="P34" s="333">
        <v>15</v>
      </c>
      <c r="Q34" s="333">
        <v>1</v>
      </c>
      <c r="R34" s="352">
        <f t="shared" si="0"/>
        <v>133</v>
      </c>
    </row>
    <row r="35" spans="1:18" ht="26.25" customHeight="1">
      <c r="A35" s="351" t="s">
        <v>209</v>
      </c>
      <c r="B35" s="333">
        <v>0</v>
      </c>
      <c r="C35" s="332">
        <v>0</v>
      </c>
      <c r="D35" s="333">
        <v>0</v>
      </c>
      <c r="E35" s="332">
        <v>0</v>
      </c>
      <c r="F35" s="333">
        <v>0</v>
      </c>
      <c r="G35" s="332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3</v>
      </c>
      <c r="O35" s="333">
        <v>0</v>
      </c>
      <c r="P35" s="333">
        <v>0</v>
      </c>
      <c r="Q35" s="333">
        <v>0</v>
      </c>
      <c r="R35" s="352">
        <f t="shared" si="0"/>
        <v>3</v>
      </c>
    </row>
    <row r="36" spans="1:18" ht="26.25" customHeight="1">
      <c r="A36" s="351" t="s">
        <v>210</v>
      </c>
      <c r="B36" s="333">
        <v>0</v>
      </c>
      <c r="C36" s="332">
        <v>0</v>
      </c>
      <c r="D36" s="333">
        <v>0</v>
      </c>
      <c r="E36" s="332">
        <v>0</v>
      </c>
      <c r="F36" s="333">
        <v>2</v>
      </c>
      <c r="G36" s="332">
        <v>0</v>
      </c>
      <c r="H36" s="333">
        <v>0</v>
      </c>
      <c r="I36" s="333">
        <v>2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  <c r="R36" s="352">
        <f t="shared" si="0"/>
        <v>4</v>
      </c>
    </row>
    <row r="37" spans="1:18" ht="26.25" customHeight="1">
      <c r="A37" s="351" t="s">
        <v>211</v>
      </c>
      <c r="B37" s="333">
        <v>0</v>
      </c>
      <c r="C37" s="332">
        <v>0</v>
      </c>
      <c r="D37" s="333">
        <v>0</v>
      </c>
      <c r="E37" s="332">
        <v>0</v>
      </c>
      <c r="F37" s="333">
        <v>0</v>
      </c>
      <c r="G37" s="332">
        <v>0</v>
      </c>
      <c r="H37" s="333">
        <v>0</v>
      </c>
      <c r="I37" s="333">
        <v>1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  <c r="R37" s="352">
        <f t="shared" si="0"/>
        <v>1</v>
      </c>
    </row>
    <row r="38" spans="1:18" ht="26.25" customHeight="1">
      <c r="A38" s="351" t="s">
        <v>212</v>
      </c>
      <c r="B38" s="333">
        <v>0</v>
      </c>
      <c r="C38" s="332">
        <v>0</v>
      </c>
      <c r="D38" s="333">
        <v>0</v>
      </c>
      <c r="E38" s="332">
        <v>0</v>
      </c>
      <c r="F38" s="333">
        <v>0</v>
      </c>
      <c r="G38" s="332">
        <v>0</v>
      </c>
      <c r="H38" s="333">
        <v>0</v>
      </c>
      <c r="I38" s="333">
        <v>1</v>
      </c>
      <c r="J38" s="333">
        <v>0</v>
      </c>
      <c r="K38" s="333">
        <v>0</v>
      </c>
      <c r="L38" s="333">
        <v>0</v>
      </c>
      <c r="M38" s="333">
        <v>0</v>
      </c>
      <c r="N38" s="333">
        <v>1</v>
      </c>
      <c r="O38" s="333">
        <v>0</v>
      </c>
      <c r="P38" s="333">
        <v>0</v>
      </c>
      <c r="Q38" s="333">
        <v>0</v>
      </c>
      <c r="R38" s="352">
        <f t="shared" si="0"/>
        <v>2</v>
      </c>
    </row>
    <row r="39" spans="1:18" ht="26.25" customHeight="1">
      <c r="A39" s="351" t="s">
        <v>213</v>
      </c>
      <c r="B39" s="333">
        <v>0</v>
      </c>
      <c r="C39" s="332">
        <v>0</v>
      </c>
      <c r="D39" s="333">
        <v>0</v>
      </c>
      <c r="E39" s="332">
        <v>0</v>
      </c>
      <c r="F39" s="333">
        <v>0</v>
      </c>
      <c r="G39" s="332">
        <v>1</v>
      </c>
      <c r="H39" s="333">
        <v>0</v>
      </c>
      <c r="I39" s="333">
        <v>2</v>
      </c>
      <c r="J39" s="333">
        <v>0</v>
      </c>
      <c r="K39" s="333">
        <v>0</v>
      </c>
      <c r="L39" s="333">
        <v>0</v>
      </c>
      <c r="M39" s="333">
        <v>0</v>
      </c>
      <c r="N39" s="333">
        <v>0</v>
      </c>
      <c r="O39" s="333">
        <v>0</v>
      </c>
      <c r="P39" s="333">
        <v>0</v>
      </c>
      <c r="Q39" s="333">
        <v>1</v>
      </c>
      <c r="R39" s="352">
        <f t="shared" si="0"/>
        <v>4</v>
      </c>
    </row>
    <row r="40" spans="1:18" ht="26.25" customHeight="1">
      <c r="A40" s="351" t="s">
        <v>214</v>
      </c>
      <c r="B40" s="333">
        <v>0</v>
      </c>
      <c r="C40" s="332">
        <v>0</v>
      </c>
      <c r="D40" s="333">
        <v>0</v>
      </c>
      <c r="E40" s="332">
        <v>0</v>
      </c>
      <c r="F40" s="333">
        <v>0</v>
      </c>
      <c r="G40" s="332">
        <v>0</v>
      </c>
      <c r="H40" s="333">
        <v>0</v>
      </c>
      <c r="I40" s="333">
        <v>1</v>
      </c>
      <c r="J40" s="333">
        <v>0</v>
      </c>
      <c r="K40" s="333">
        <v>0</v>
      </c>
      <c r="L40" s="333">
        <v>0</v>
      </c>
      <c r="M40" s="333">
        <v>0</v>
      </c>
      <c r="N40" s="333">
        <v>0</v>
      </c>
      <c r="O40" s="333">
        <v>0</v>
      </c>
      <c r="P40" s="333">
        <v>0</v>
      </c>
      <c r="Q40" s="333">
        <v>0</v>
      </c>
      <c r="R40" s="352">
        <f t="shared" si="0"/>
        <v>1</v>
      </c>
    </row>
    <row r="41" spans="1:18" ht="26.25" customHeight="1">
      <c r="A41" s="351" t="s">
        <v>215</v>
      </c>
      <c r="B41" s="333">
        <v>0</v>
      </c>
      <c r="C41" s="332">
        <v>9</v>
      </c>
      <c r="D41" s="333">
        <v>8</v>
      </c>
      <c r="E41" s="332">
        <v>8</v>
      </c>
      <c r="F41" s="333">
        <v>0</v>
      </c>
      <c r="G41" s="332">
        <v>9</v>
      </c>
      <c r="H41" s="333">
        <v>10</v>
      </c>
      <c r="I41" s="333">
        <v>5</v>
      </c>
      <c r="J41" s="333">
        <v>1</v>
      </c>
      <c r="K41" s="333">
        <v>7</v>
      </c>
      <c r="L41" s="333">
        <v>0</v>
      </c>
      <c r="M41" s="333">
        <v>5</v>
      </c>
      <c r="N41" s="333">
        <v>0</v>
      </c>
      <c r="O41" s="333">
        <v>14</v>
      </c>
      <c r="P41" s="333">
        <v>4</v>
      </c>
      <c r="Q41" s="333">
        <v>9</v>
      </c>
      <c r="R41" s="352">
        <f t="shared" si="0"/>
        <v>89</v>
      </c>
    </row>
    <row r="42" spans="1:18" ht="26.25" customHeight="1">
      <c r="A42" s="351" t="s">
        <v>216</v>
      </c>
      <c r="B42" s="333">
        <v>0</v>
      </c>
      <c r="C42" s="332">
        <v>0</v>
      </c>
      <c r="D42" s="333">
        <v>1</v>
      </c>
      <c r="E42" s="332">
        <v>0</v>
      </c>
      <c r="F42" s="333">
        <v>7</v>
      </c>
      <c r="G42" s="332">
        <v>1</v>
      </c>
      <c r="H42" s="333">
        <v>1</v>
      </c>
      <c r="I42" s="333">
        <v>0</v>
      </c>
      <c r="J42" s="333">
        <v>0</v>
      </c>
      <c r="K42" s="333">
        <v>0</v>
      </c>
      <c r="L42" s="333">
        <v>0</v>
      </c>
      <c r="M42" s="333">
        <v>1</v>
      </c>
      <c r="N42" s="333">
        <v>0</v>
      </c>
      <c r="O42" s="333">
        <v>0</v>
      </c>
      <c r="P42" s="333">
        <v>0</v>
      </c>
      <c r="Q42" s="333">
        <v>0</v>
      </c>
      <c r="R42" s="352">
        <f t="shared" si="0"/>
        <v>11</v>
      </c>
    </row>
    <row r="43" spans="1:18" ht="26.25" customHeight="1" thickBot="1">
      <c r="A43" s="359" t="s">
        <v>217</v>
      </c>
      <c r="B43" s="360">
        <f>SUM(B8:B42)</f>
        <v>1</v>
      </c>
      <c r="C43" s="360">
        <f t="shared" ref="C43:Q43" si="1">SUM(C8:C42)</f>
        <v>14</v>
      </c>
      <c r="D43" s="360">
        <f t="shared" si="1"/>
        <v>25</v>
      </c>
      <c r="E43" s="361">
        <f t="shared" si="1"/>
        <v>29</v>
      </c>
      <c r="F43" s="360">
        <f t="shared" si="1"/>
        <v>10</v>
      </c>
      <c r="G43" s="361">
        <f t="shared" si="1"/>
        <v>13</v>
      </c>
      <c r="H43" s="360">
        <f t="shared" si="1"/>
        <v>89</v>
      </c>
      <c r="I43" s="360">
        <f t="shared" si="1"/>
        <v>46</v>
      </c>
      <c r="J43" s="360">
        <f t="shared" si="1"/>
        <v>6</v>
      </c>
      <c r="K43" s="360">
        <f t="shared" si="1"/>
        <v>10</v>
      </c>
      <c r="L43" s="360">
        <f t="shared" si="1"/>
        <v>9</v>
      </c>
      <c r="M43" s="360">
        <f t="shared" si="1"/>
        <v>45</v>
      </c>
      <c r="N43" s="360">
        <f t="shared" si="1"/>
        <v>4</v>
      </c>
      <c r="O43" s="360">
        <f t="shared" si="1"/>
        <v>38</v>
      </c>
      <c r="P43" s="360">
        <f t="shared" si="1"/>
        <v>22</v>
      </c>
      <c r="Q43" s="360">
        <f t="shared" si="1"/>
        <v>17</v>
      </c>
      <c r="R43" s="362">
        <f>SUM(R8:R42)</f>
        <v>378</v>
      </c>
    </row>
    <row r="44" spans="1:18" ht="17.25" customHeight="1" thickBot="1">
      <c r="A44" s="363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5"/>
    </row>
    <row r="45" spans="1:18" ht="15.75">
      <c r="A45" s="353" t="s">
        <v>219</v>
      </c>
      <c r="B45" s="354">
        <v>6</v>
      </c>
      <c r="C45" s="354">
        <v>23</v>
      </c>
      <c r="D45" s="354">
        <v>26</v>
      </c>
      <c r="E45" s="354">
        <v>35</v>
      </c>
      <c r="F45" s="354">
        <v>19</v>
      </c>
      <c r="G45" s="354">
        <v>15</v>
      </c>
      <c r="H45" s="354">
        <v>33</v>
      </c>
      <c r="I45" s="354">
        <v>56</v>
      </c>
      <c r="J45" s="354">
        <v>6</v>
      </c>
      <c r="K45" s="354">
        <v>17</v>
      </c>
      <c r="L45" s="354">
        <v>10</v>
      </c>
      <c r="M45" s="354">
        <v>36</v>
      </c>
      <c r="N45" s="354">
        <v>13</v>
      </c>
      <c r="O45" s="354">
        <v>20</v>
      </c>
      <c r="P45" s="354">
        <v>14</v>
      </c>
      <c r="Q45" s="354">
        <v>32</v>
      </c>
      <c r="R45" s="355">
        <f>SUM(B45:Q45)</f>
        <v>361</v>
      </c>
    </row>
    <row r="46" spans="1:18" s="310" customFormat="1" ht="16.5" customHeight="1" thickBot="1">
      <c r="A46" s="356" t="s">
        <v>220</v>
      </c>
      <c r="B46" s="357">
        <f>B43/B45</f>
        <v>0.16666666666666666</v>
      </c>
      <c r="C46" s="357">
        <f t="shared" ref="C46:R46" si="2">C43/C45</f>
        <v>0.60869565217391308</v>
      </c>
      <c r="D46" s="357">
        <f t="shared" si="2"/>
        <v>0.96153846153846156</v>
      </c>
      <c r="E46" s="357">
        <f t="shared" si="2"/>
        <v>0.82857142857142863</v>
      </c>
      <c r="F46" s="357">
        <f t="shared" si="2"/>
        <v>0.52631578947368418</v>
      </c>
      <c r="G46" s="357">
        <f t="shared" si="2"/>
        <v>0.8666666666666667</v>
      </c>
      <c r="H46" s="357">
        <f t="shared" si="2"/>
        <v>2.6969696969696968</v>
      </c>
      <c r="I46" s="357">
        <f t="shared" si="2"/>
        <v>0.8214285714285714</v>
      </c>
      <c r="J46" s="357">
        <f t="shared" si="2"/>
        <v>1</v>
      </c>
      <c r="K46" s="357">
        <f t="shared" si="2"/>
        <v>0.58823529411764708</v>
      </c>
      <c r="L46" s="357">
        <f t="shared" si="2"/>
        <v>0.9</v>
      </c>
      <c r="M46" s="357">
        <f t="shared" si="2"/>
        <v>1.25</v>
      </c>
      <c r="N46" s="357">
        <f t="shared" si="2"/>
        <v>0.30769230769230771</v>
      </c>
      <c r="O46" s="357">
        <f t="shared" si="2"/>
        <v>1.9</v>
      </c>
      <c r="P46" s="357">
        <f t="shared" si="2"/>
        <v>1.5714285714285714</v>
      </c>
      <c r="Q46" s="357">
        <f t="shared" si="2"/>
        <v>0.53125</v>
      </c>
      <c r="R46" s="358">
        <f t="shared" si="2"/>
        <v>1.0470914127423823</v>
      </c>
    </row>
  </sheetData>
  <mergeCells count="4">
    <mergeCell ref="A44:R44"/>
    <mergeCell ref="A6:F6"/>
    <mergeCell ref="G6:L6"/>
    <mergeCell ref="M6:R6"/>
  </mergeCells>
  <conditionalFormatting sqref="B46:R46">
    <cfRule type="cellIs" dxfId="8" priority="1" operator="equal">
      <formula>1</formula>
    </cfRule>
    <cfRule type="cellIs" dxfId="7" priority="2" operator="lessThan">
      <formula>1</formula>
    </cfRule>
    <cfRule type="cellIs" dxfId="6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F24"/>
  <sheetViews>
    <sheetView workbookViewId="0">
      <selection activeCell="A6" sqref="A6:F6"/>
    </sheetView>
  </sheetViews>
  <sheetFormatPr defaultRowHeight="12.75"/>
  <cols>
    <col min="1" max="1" width="78.140625" customWidth="1"/>
  </cols>
  <sheetData>
    <row r="1" spans="1:6">
      <c r="A1" s="336" t="s">
        <v>118</v>
      </c>
      <c r="B1" s="337"/>
      <c r="C1" s="337"/>
      <c r="D1" s="337"/>
      <c r="E1" s="337"/>
      <c r="F1" s="338"/>
    </row>
    <row r="2" spans="1:6">
      <c r="A2" s="339" t="s">
        <v>119</v>
      </c>
      <c r="B2" s="340"/>
      <c r="C2" s="340"/>
      <c r="D2" s="340"/>
      <c r="E2" s="340"/>
      <c r="F2" s="341"/>
    </row>
    <row r="3" spans="1:6">
      <c r="A3" s="339" t="s">
        <v>120</v>
      </c>
      <c r="B3" s="340"/>
      <c r="C3" s="340"/>
      <c r="D3" s="340"/>
      <c r="E3" s="340"/>
      <c r="F3" s="341"/>
    </row>
    <row r="4" spans="1:6">
      <c r="A4" s="339" t="s">
        <v>121</v>
      </c>
      <c r="B4" s="340"/>
      <c r="C4" s="340"/>
      <c r="D4" s="340"/>
      <c r="E4" s="340"/>
      <c r="F4" s="341"/>
    </row>
    <row r="5" spans="1:6" ht="13.5" thickBot="1">
      <c r="A5" s="366" t="s">
        <v>122</v>
      </c>
      <c r="B5" s="367"/>
      <c r="C5" s="367"/>
      <c r="D5" s="367"/>
      <c r="E5" s="367"/>
      <c r="F5" s="368"/>
    </row>
    <row r="6" spans="1:6" ht="13.5" thickBot="1">
      <c r="A6" s="363" t="s">
        <v>226</v>
      </c>
      <c r="B6" s="364"/>
      <c r="C6" s="364"/>
      <c r="D6" s="364"/>
      <c r="E6" s="364"/>
      <c r="F6" s="365"/>
    </row>
    <row r="7" spans="1:6" ht="17.25" customHeight="1">
      <c r="A7" s="369" t="s">
        <v>221</v>
      </c>
      <c r="B7" s="348" t="s">
        <v>222</v>
      </c>
      <c r="C7" s="370" t="s">
        <v>223</v>
      </c>
      <c r="D7" s="348" t="s">
        <v>9</v>
      </c>
      <c r="E7" s="371" t="s">
        <v>219</v>
      </c>
      <c r="F7" s="372" t="s">
        <v>220</v>
      </c>
    </row>
    <row r="8" spans="1:6" ht="17.25" customHeight="1">
      <c r="A8" s="351" t="s">
        <v>50</v>
      </c>
      <c r="B8" s="328">
        <v>1</v>
      </c>
      <c r="C8" s="335">
        <v>0</v>
      </c>
      <c r="D8" s="328">
        <v>1</v>
      </c>
      <c r="E8" s="91">
        <v>6</v>
      </c>
      <c r="F8" s="373">
        <f>D8/E8</f>
        <v>0.16666666666666666</v>
      </c>
    </row>
    <row r="9" spans="1:6" ht="17.25" customHeight="1">
      <c r="A9" s="351" t="s">
        <v>172</v>
      </c>
      <c r="B9" s="328">
        <v>5</v>
      </c>
      <c r="C9" s="335">
        <v>9</v>
      </c>
      <c r="D9" s="328">
        <v>14</v>
      </c>
      <c r="E9" s="91">
        <v>23</v>
      </c>
      <c r="F9" s="373">
        <f t="shared" ref="F9:F24" si="0">D9/E9</f>
        <v>0.60869565217391308</v>
      </c>
    </row>
    <row r="10" spans="1:6" ht="17.25" customHeight="1">
      <c r="A10" s="351" t="s">
        <v>52</v>
      </c>
      <c r="B10" s="328">
        <v>6</v>
      </c>
      <c r="C10" s="335">
        <v>19</v>
      </c>
      <c r="D10" s="328">
        <v>25</v>
      </c>
      <c r="E10" s="91">
        <v>26</v>
      </c>
      <c r="F10" s="373">
        <f t="shared" si="0"/>
        <v>0.96153846153846156</v>
      </c>
    </row>
    <row r="11" spans="1:6" ht="17.25" customHeight="1">
      <c r="A11" s="351" t="s">
        <v>173</v>
      </c>
      <c r="B11" s="328">
        <v>17</v>
      </c>
      <c r="C11" s="335">
        <v>12</v>
      </c>
      <c r="D11" s="328">
        <v>29</v>
      </c>
      <c r="E11" s="91">
        <v>35</v>
      </c>
      <c r="F11" s="373">
        <f t="shared" si="0"/>
        <v>0.82857142857142863</v>
      </c>
    </row>
    <row r="12" spans="1:6" ht="17.25" customHeight="1">
      <c r="A12" s="351" t="s">
        <v>54</v>
      </c>
      <c r="B12" s="328">
        <v>6</v>
      </c>
      <c r="C12" s="335">
        <v>4</v>
      </c>
      <c r="D12" s="328">
        <v>10</v>
      </c>
      <c r="E12" s="91">
        <v>19</v>
      </c>
      <c r="F12" s="373">
        <f t="shared" si="0"/>
        <v>0.52631578947368418</v>
      </c>
    </row>
    <row r="13" spans="1:6" ht="17.25" customHeight="1">
      <c r="A13" s="351" t="s">
        <v>224</v>
      </c>
      <c r="B13" s="328">
        <v>6</v>
      </c>
      <c r="C13" s="335">
        <v>7</v>
      </c>
      <c r="D13" s="328">
        <v>13</v>
      </c>
      <c r="E13" s="91">
        <v>15</v>
      </c>
      <c r="F13" s="373">
        <f t="shared" si="0"/>
        <v>0.8666666666666667</v>
      </c>
    </row>
    <row r="14" spans="1:6" ht="17.25" customHeight="1">
      <c r="A14" s="351" t="s">
        <v>225</v>
      </c>
      <c r="B14" s="328">
        <v>83</v>
      </c>
      <c r="C14" s="335">
        <v>6</v>
      </c>
      <c r="D14" s="328">
        <v>89</v>
      </c>
      <c r="E14" s="91">
        <v>33</v>
      </c>
      <c r="F14" s="373">
        <f t="shared" si="0"/>
        <v>2.6969696969696968</v>
      </c>
    </row>
    <row r="15" spans="1:6" ht="17.25" customHeight="1">
      <c r="A15" s="351" t="s">
        <v>176</v>
      </c>
      <c r="B15" s="328">
        <v>24</v>
      </c>
      <c r="C15" s="335">
        <v>22</v>
      </c>
      <c r="D15" s="328">
        <v>46</v>
      </c>
      <c r="E15" s="91">
        <v>56</v>
      </c>
      <c r="F15" s="373">
        <f t="shared" si="0"/>
        <v>0.8214285714285714</v>
      </c>
    </row>
    <row r="16" spans="1:6" ht="17.25" customHeight="1">
      <c r="A16" s="351" t="s">
        <v>177</v>
      </c>
      <c r="B16" s="328">
        <v>5</v>
      </c>
      <c r="C16" s="335">
        <v>1</v>
      </c>
      <c r="D16" s="328">
        <v>6</v>
      </c>
      <c r="E16" s="91">
        <v>6</v>
      </c>
      <c r="F16" s="373">
        <f t="shared" si="0"/>
        <v>1</v>
      </c>
    </row>
    <row r="17" spans="1:6" ht="17.25" customHeight="1">
      <c r="A17" s="351" t="s">
        <v>178</v>
      </c>
      <c r="B17" s="328">
        <v>1</v>
      </c>
      <c r="C17" s="335">
        <v>9</v>
      </c>
      <c r="D17" s="328">
        <v>10</v>
      </c>
      <c r="E17" s="91">
        <v>17</v>
      </c>
      <c r="F17" s="373">
        <f t="shared" si="0"/>
        <v>0.58823529411764708</v>
      </c>
    </row>
    <row r="18" spans="1:6" ht="17.25" customHeight="1">
      <c r="A18" s="351" t="s">
        <v>60</v>
      </c>
      <c r="B18" s="328">
        <v>6</v>
      </c>
      <c r="C18" s="335">
        <v>3</v>
      </c>
      <c r="D18" s="328">
        <v>9</v>
      </c>
      <c r="E18" s="91">
        <v>10</v>
      </c>
      <c r="F18" s="373">
        <f t="shared" si="0"/>
        <v>0.9</v>
      </c>
    </row>
    <row r="19" spans="1:6" ht="17.25" customHeight="1">
      <c r="A19" s="351" t="s">
        <v>61</v>
      </c>
      <c r="B19" s="328">
        <v>42</v>
      </c>
      <c r="C19" s="335">
        <v>3</v>
      </c>
      <c r="D19" s="328">
        <v>45</v>
      </c>
      <c r="E19" s="91">
        <v>36</v>
      </c>
      <c r="F19" s="373">
        <f t="shared" si="0"/>
        <v>1.25</v>
      </c>
    </row>
    <row r="20" spans="1:6" ht="17.25" customHeight="1">
      <c r="A20" s="351" t="s">
        <v>62</v>
      </c>
      <c r="B20" s="328">
        <v>3</v>
      </c>
      <c r="C20" s="335">
        <v>1</v>
      </c>
      <c r="D20" s="328">
        <v>4</v>
      </c>
      <c r="E20" s="91">
        <v>13</v>
      </c>
      <c r="F20" s="373">
        <f t="shared" si="0"/>
        <v>0.30769230769230771</v>
      </c>
    </row>
    <row r="21" spans="1:6" ht="17.25" customHeight="1">
      <c r="A21" s="351" t="s">
        <v>180</v>
      </c>
      <c r="B21" s="328">
        <v>25</v>
      </c>
      <c r="C21" s="335">
        <v>13</v>
      </c>
      <c r="D21" s="328">
        <v>38</v>
      </c>
      <c r="E21" s="91">
        <v>20</v>
      </c>
      <c r="F21" s="373">
        <f t="shared" si="0"/>
        <v>1.9</v>
      </c>
    </row>
    <row r="22" spans="1:6" ht="17.25" customHeight="1">
      <c r="A22" s="351" t="s">
        <v>64</v>
      </c>
      <c r="B22" s="328">
        <v>14</v>
      </c>
      <c r="C22" s="335">
        <v>8</v>
      </c>
      <c r="D22" s="328">
        <v>22</v>
      </c>
      <c r="E22" s="91">
        <v>14</v>
      </c>
      <c r="F22" s="373">
        <f t="shared" si="0"/>
        <v>1.5714285714285714</v>
      </c>
    </row>
    <row r="23" spans="1:6" ht="17.25" customHeight="1">
      <c r="A23" s="351" t="s">
        <v>181</v>
      </c>
      <c r="B23" s="328">
        <v>9</v>
      </c>
      <c r="C23" s="335">
        <v>8</v>
      </c>
      <c r="D23" s="328">
        <v>17</v>
      </c>
      <c r="E23" s="91">
        <v>32</v>
      </c>
      <c r="F23" s="373">
        <f t="shared" si="0"/>
        <v>0.53125</v>
      </c>
    </row>
    <row r="24" spans="1:6" ht="17.25" customHeight="1" thickBot="1">
      <c r="A24" s="374" t="s">
        <v>9</v>
      </c>
      <c r="B24" s="375">
        <v>253</v>
      </c>
      <c r="C24" s="376">
        <v>125</v>
      </c>
      <c r="D24" s="375">
        <v>378</v>
      </c>
      <c r="E24" s="377">
        <f>SUM(E8:E23)</f>
        <v>361</v>
      </c>
      <c r="F24" s="358">
        <f t="shared" si="0"/>
        <v>1.0470914127423823</v>
      </c>
    </row>
  </sheetData>
  <mergeCells count="1">
    <mergeCell ref="A6:F6"/>
  </mergeCells>
  <conditionalFormatting sqref="F8:F24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5" customWidth="1"/>
    <col min="2" max="2" width="20.7109375" style="15" customWidth="1"/>
    <col min="3" max="3" width="11.28515625" style="47" customWidth="1"/>
    <col min="4" max="4" width="0.7109375" style="15" customWidth="1"/>
    <col min="5" max="9" width="22.140625" style="15" customWidth="1"/>
    <col min="10" max="10" width="0.7109375" style="15" customWidth="1"/>
    <col min="11" max="11" width="40" style="15" customWidth="1"/>
    <col min="12" max="12" width="0.7109375" style="15" customWidth="1"/>
    <col min="13" max="13" width="12.140625" style="15" customWidth="1"/>
    <col min="14" max="14" width="9.42578125" style="15" customWidth="1"/>
    <col min="15" max="257" width="9.140625" style="15" customWidth="1"/>
    <col min="258" max="258" width="9.140625" customWidth="1"/>
  </cols>
  <sheetData>
    <row r="1" spans="1:12" ht="9" customHeight="1">
      <c r="A1" s="17" t="s">
        <v>132</v>
      </c>
    </row>
    <row r="2" spans="1:12" ht="9" customHeight="1">
      <c r="A2" s="17" t="s">
        <v>133</v>
      </c>
    </row>
    <row r="3" spans="1:12" ht="15" customHeight="1">
      <c r="A3" s="19" t="s">
        <v>134</v>
      </c>
    </row>
    <row r="4" spans="1:12" ht="133.5" customHeight="1">
      <c r="B4" s="6" t="s">
        <v>153</v>
      </c>
      <c r="C4" s="6"/>
      <c r="D4" s="6"/>
      <c r="E4" s="6"/>
      <c r="F4" s="6"/>
      <c r="G4" s="6"/>
      <c r="H4" s="6"/>
      <c r="I4" s="6"/>
      <c r="J4" s="204"/>
      <c r="K4" s="204"/>
      <c r="L4" s="204"/>
    </row>
    <row r="6" spans="1:12" ht="47.25" customHeight="1">
      <c r="B6" s="324" t="s">
        <v>141</v>
      </c>
      <c r="C6" s="324"/>
      <c r="D6" s="324"/>
      <c r="E6" s="324"/>
      <c r="F6" s="224" t="s">
        <v>154</v>
      </c>
      <c r="G6" s="224" t="s">
        <v>155</v>
      </c>
      <c r="H6" s="224" t="s">
        <v>156</v>
      </c>
      <c r="I6" s="224" t="s">
        <v>145</v>
      </c>
    </row>
    <row r="7" spans="1:12" ht="15" customHeight="1">
      <c r="B7" s="139" t="s">
        <v>29</v>
      </c>
      <c r="C7" s="257" t="s">
        <v>95</v>
      </c>
      <c r="D7" s="274"/>
      <c r="E7" s="275">
        <v>328438.93</v>
      </c>
      <c r="F7" s="276">
        <v>0</v>
      </c>
      <c r="G7" s="276">
        <f>E7-F7</f>
        <v>328438.93</v>
      </c>
      <c r="H7" s="276">
        <f>G7</f>
        <v>328438.93</v>
      </c>
      <c r="I7" s="276">
        <v>0</v>
      </c>
    </row>
    <row r="8" spans="1:12" ht="15" customHeight="1">
      <c r="B8" s="277" t="s">
        <v>30</v>
      </c>
      <c r="C8" s="278" t="s">
        <v>95</v>
      </c>
      <c r="D8" s="279"/>
      <c r="E8" s="280">
        <v>322710.53000000003</v>
      </c>
      <c r="F8" s="281">
        <v>3432.82759452971</v>
      </c>
      <c r="G8" s="281">
        <f>E8-F8</f>
        <v>319277.70240547031</v>
      </c>
      <c r="H8" s="281">
        <f>G8</f>
        <v>319277.70240547031</v>
      </c>
      <c r="I8" s="281">
        <v>0</v>
      </c>
      <c r="K8" s="45"/>
    </row>
    <row r="9" spans="1:12" ht="15" customHeight="1">
      <c r="B9" s="139" t="s">
        <v>38</v>
      </c>
      <c r="C9" s="257" t="s">
        <v>95</v>
      </c>
      <c r="D9" s="274"/>
      <c r="E9" s="280">
        <v>146140.57999999999</v>
      </c>
      <c r="F9" s="282">
        <v>0</v>
      </c>
      <c r="G9" s="282">
        <f>E9-F9</f>
        <v>146140.57999999999</v>
      </c>
      <c r="H9" s="282">
        <f>G9</f>
        <v>146140.57999999999</v>
      </c>
      <c r="I9" s="282">
        <v>0</v>
      </c>
    </row>
    <row r="10" spans="1:12" ht="15" customHeight="1">
      <c r="B10" s="139" t="s">
        <v>40</v>
      </c>
      <c r="C10" s="257" t="s">
        <v>95</v>
      </c>
      <c r="D10" s="274"/>
      <c r="E10" s="275">
        <v>85414.720000000205</v>
      </c>
      <c r="F10" s="283">
        <v>0</v>
      </c>
      <c r="G10" s="283">
        <f>E10-F10</f>
        <v>85414.720000000205</v>
      </c>
      <c r="H10" s="283">
        <f>G10</f>
        <v>85414.720000000205</v>
      </c>
      <c r="I10" s="283">
        <v>0</v>
      </c>
    </row>
    <row r="11" spans="1:12" ht="15.75" customHeight="1">
      <c r="B11" s="266" t="s">
        <v>9</v>
      </c>
      <c r="C11" s="284"/>
      <c r="D11" s="285"/>
      <c r="E11" s="286">
        <f>SUM(E7:E10)</f>
        <v>882704.76000000013</v>
      </c>
      <c r="F11" s="287">
        <v>3432.82759452971</v>
      </c>
      <c r="G11" s="287">
        <f>SUM(G7:G10)</f>
        <v>879271.93240547052</v>
      </c>
      <c r="H11" s="287">
        <f>SUM(H7:H10)</f>
        <v>879271.93240547052</v>
      </c>
      <c r="I11" s="287">
        <v>0</v>
      </c>
    </row>
    <row r="12" spans="1:12" ht="15.75" customHeight="1">
      <c r="B12" s="254"/>
      <c r="C12" s="159"/>
      <c r="D12" s="255"/>
      <c r="E12" s="256"/>
    </row>
    <row r="13" spans="1:12" ht="47.25" customHeight="1">
      <c r="B13" s="324" t="s">
        <v>148</v>
      </c>
      <c r="C13" s="324"/>
      <c r="D13" s="324"/>
      <c r="E13" s="324"/>
      <c r="F13" s="224" t="s">
        <v>154</v>
      </c>
      <c r="G13" s="224" t="s">
        <v>157</v>
      </c>
      <c r="H13" s="224" t="s">
        <v>144</v>
      </c>
      <c r="I13" s="224" t="s">
        <v>145</v>
      </c>
    </row>
    <row r="14" spans="1:12" ht="15" customHeight="1">
      <c r="B14" s="139" t="s">
        <v>28</v>
      </c>
      <c r="C14" s="257" t="s">
        <v>95</v>
      </c>
      <c r="D14" s="274"/>
      <c r="E14" s="288">
        <v>-536972.87</v>
      </c>
      <c r="F14" s="276">
        <v>0</v>
      </c>
      <c r="G14" s="276">
        <f t="shared" ref="G14:G22" si="0">E14+F14</f>
        <v>-536972.87</v>
      </c>
      <c r="H14" s="276">
        <v>-116416.819582739</v>
      </c>
      <c r="I14" s="276">
        <v>-420556.05041726102</v>
      </c>
    </row>
    <row r="15" spans="1:12" ht="15" customHeight="1">
      <c r="B15" s="289" t="s">
        <v>37</v>
      </c>
      <c r="C15" s="278" t="s">
        <v>95</v>
      </c>
      <c r="D15" s="274"/>
      <c r="E15" s="281">
        <v>-508574.61000000098</v>
      </c>
      <c r="F15" s="281">
        <v>-511110.65982364898</v>
      </c>
      <c r="G15" s="276">
        <f t="shared" si="0"/>
        <v>-1019685.2698236499</v>
      </c>
      <c r="H15" s="281">
        <v>-221069.85793944501</v>
      </c>
      <c r="I15" s="281">
        <v>-798615.411884206</v>
      </c>
    </row>
    <row r="16" spans="1:12" ht="15" customHeight="1">
      <c r="B16" s="139" t="s">
        <v>33</v>
      </c>
      <c r="C16" s="257" t="s">
        <v>95</v>
      </c>
      <c r="D16" s="274"/>
      <c r="E16" s="288">
        <v>-22161.4899999999</v>
      </c>
      <c r="F16" s="282">
        <v>0</v>
      </c>
      <c r="G16" s="276">
        <f t="shared" si="0"/>
        <v>-22161.4899999999</v>
      </c>
      <c r="H16" s="282">
        <v>-4804.6564866762501</v>
      </c>
      <c r="I16" s="282">
        <v>-17356.833513323701</v>
      </c>
    </row>
    <row r="17" spans="2:11" ht="15" customHeight="1">
      <c r="B17" s="139" t="s">
        <v>39</v>
      </c>
      <c r="C17" s="257" t="s">
        <v>95</v>
      </c>
      <c r="D17" s="274"/>
      <c r="E17" s="288">
        <v>-99452.7699999998</v>
      </c>
      <c r="F17" s="288">
        <v>-34172.861975594897</v>
      </c>
      <c r="G17" s="276">
        <f t="shared" si="0"/>
        <v>-133625.6319755947</v>
      </c>
      <c r="H17" s="288">
        <v>-28970.311087285001</v>
      </c>
      <c r="I17" s="288">
        <v>-104655.32088831</v>
      </c>
      <c r="K17" s="45"/>
    </row>
    <row r="18" spans="2:11" ht="15" customHeight="1">
      <c r="B18" s="139" t="s">
        <v>41</v>
      </c>
      <c r="C18" s="163" t="s">
        <v>99</v>
      </c>
      <c r="D18" s="274"/>
      <c r="E18" s="288">
        <v>-479870.41999999899</v>
      </c>
      <c r="F18" s="283">
        <v>-180484.14790452199</v>
      </c>
      <c r="G18" s="276">
        <f t="shared" si="0"/>
        <v>-660354.56790452101</v>
      </c>
      <c r="H18" s="283">
        <v>-143166.22475243101</v>
      </c>
      <c r="I18" s="283">
        <v>-517188.34315208998</v>
      </c>
    </row>
    <row r="19" spans="2:11" ht="15" customHeight="1">
      <c r="B19" s="139" t="s">
        <v>31</v>
      </c>
      <c r="C19" s="257" t="s">
        <v>95</v>
      </c>
      <c r="D19" s="274"/>
      <c r="E19" s="275">
        <v>29115.030000000199</v>
      </c>
      <c r="F19" s="288">
        <v>-194455.42234444999</v>
      </c>
      <c r="G19" s="276">
        <f t="shared" si="0"/>
        <v>-165340.39234444979</v>
      </c>
      <c r="H19" s="288">
        <v>-35846.136184315998</v>
      </c>
      <c r="I19" s="288">
        <v>-129494.256160134</v>
      </c>
    </row>
    <row r="20" spans="2:11" ht="15" customHeight="1">
      <c r="B20" s="162" t="s">
        <v>42</v>
      </c>
      <c r="C20" s="163" t="s">
        <v>99</v>
      </c>
      <c r="D20" s="279"/>
      <c r="E20" s="290">
        <v>-13669.6899999999</v>
      </c>
      <c r="F20" s="288">
        <v>0</v>
      </c>
      <c r="G20" s="276">
        <f t="shared" si="0"/>
        <v>-13669.6899999999</v>
      </c>
      <c r="H20" s="288">
        <v>-2963.6168294349</v>
      </c>
      <c r="I20" s="288">
        <v>-10706.073170565</v>
      </c>
      <c r="K20" s="291"/>
    </row>
    <row r="21" spans="2:11" ht="15" customHeight="1">
      <c r="B21" s="292" t="s">
        <v>43</v>
      </c>
      <c r="C21" s="293" t="s">
        <v>99</v>
      </c>
      <c r="D21" s="279"/>
      <c r="E21" s="294">
        <v>-177979.9</v>
      </c>
      <c r="F21" s="283">
        <v>-29208.067255993701</v>
      </c>
      <c r="G21" s="276">
        <f t="shared" si="0"/>
        <v>-207187.96725599369</v>
      </c>
      <c r="H21" s="283">
        <v>-44918.7762572723</v>
      </c>
      <c r="I21" s="283">
        <v>-162269.19099872099</v>
      </c>
      <c r="K21" s="291"/>
    </row>
    <row r="22" spans="2:11" ht="15" customHeight="1">
      <c r="B22" s="295" t="s">
        <v>158</v>
      </c>
      <c r="C22" s="293" t="s">
        <v>139</v>
      </c>
      <c r="D22" s="274"/>
      <c r="E22" s="296">
        <v>-979349.34</v>
      </c>
      <c r="F22" s="296">
        <v>-317296.75676793302</v>
      </c>
      <c r="G22" s="276">
        <f t="shared" si="0"/>
        <v>-1296646.0967679331</v>
      </c>
      <c r="H22" s="296">
        <v>-281115.53328587097</v>
      </c>
      <c r="I22" s="296">
        <v>-1015530.56348206</v>
      </c>
      <c r="K22" s="291"/>
    </row>
    <row r="23" spans="2:11" ht="15.75" customHeight="1">
      <c r="B23" s="266" t="s">
        <v>9</v>
      </c>
      <c r="C23" s="284"/>
      <c r="D23" s="297"/>
      <c r="E23" s="269">
        <f>SUM(E14:E22)</f>
        <v>-2788916.0599999991</v>
      </c>
      <c r="F23" s="298">
        <f>SUM(F14:F22)</f>
        <v>-1266727.9160721428</v>
      </c>
      <c r="G23" s="298">
        <f>SUM(G14:G22)</f>
        <v>-4055643.9760721424</v>
      </c>
      <c r="H23" s="298">
        <f>SUM(H14:H22)</f>
        <v>-879271.9324054704</v>
      </c>
      <c r="I23" s="298">
        <f>SUM(I14:I22)</f>
        <v>-3176372.043666671</v>
      </c>
    </row>
    <row r="24" spans="2:11" ht="7.5" customHeight="1"/>
    <row r="25" spans="2:11" ht="12.75" customHeight="1">
      <c r="B25" s="299"/>
    </row>
    <row r="26" spans="2:11" ht="12.75" customHeight="1">
      <c r="E26" s="291"/>
      <c r="F26" s="46"/>
      <c r="G26" s="46"/>
      <c r="H26" s="46"/>
      <c r="I26" s="46"/>
    </row>
    <row r="27" spans="2:11" ht="12.75" customHeight="1">
      <c r="E27" s="46"/>
      <c r="H27" s="46"/>
    </row>
    <row r="28" spans="2:11" ht="12.75" customHeight="1">
      <c r="E28" s="46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300" t="s">
        <v>159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6.5" customHeight="1">
      <c r="A2" s="300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16.5" customHeight="1">
      <c r="A3" s="300" t="s">
        <v>161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16.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ht="16.5" customHeight="1">
      <c r="A5" s="326" t="s">
        <v>162</v>
      </c>
      <c r="B5" s="326" t="s">
        <v>83</v>
      </c>
      <c r="C5" s="326" t="s">
        <v>163</v>
      </c>
      <c r="D5" s="326"/>
      <c r="E5" s="326" t="s">
        <v>164</v>
      </c>
      <c r="F5" s="326"/>
      <c r="G5" s="326"/>
      <c r="H5" s="326" t="s">
        <v>165</v>
      </c>
      <c r="I5" s="326"/>
      <c r="J5" s="326"/>
      <c r="K5" s="327" t="s">
        <v>166</v>
      </c>
    </row>
    <row r="6" spans="1:11" ht="16.5" customHeight="1">
      <c r="A6" s="326"/>
      <c r="B6" s="326"/>
      <c r="C6" s="301" t="s">
        <v>167</v>
      </c>
      <c r="D6" s="301" t="s">
        <v>168</v>
      </c>
      <c r="E6" s="301" t="s">
        <v>169</v>
      </c>
      <c r="F6" s="301" t="s">
        <v>167</v>
      </c>
      <c r="G6" s="301" t="s">
        <v>168</v>
      </c>
      <c r="H6" s="301" t="s">
        <v>169</v>
      </c>
      <c r="I6" s="301" t="s">
        <v>170</v>
      </c>
      <c r="J6" s="301" t="s">
        <v>167</v>
      </c>
      <c r="K6" s="327"/>
    </row>
    <row r="7" spans="1:11" ht="16.5" customHeight="1">
      <c r="A7" s="139" t="s">
        <v>28</v>
      </c>
      <c r="B7" s="302" t="s">
        <v>95</v>
      </c>
      <c r="C7" s="303">
        <v>1836327.83</v>
      </c>
      <c r="D7" s="302">
        <v>479</v>
      </c>
      <c r="E7" s="304">
        <v>474</v>
      </c>
      <c r="F7" s="305">
        <f t="shared" ref="F7:F17" si="0">C7-J7</f>
        <v>1817159.4810438415</v>
      </c>
      <c r="G7" s="304">
        <v>474</v>
      </c>
      <c r="H7" s="163">
        <v>291</v>
      </c>
      <c r="I7" s="163">
        <f t="shared" ref="I7:I17" si="1">D7-G7</f>
        <v>5</v>
      </c>
      <c r="J7" s="305">
        <f t="shared" ref="J7:J17" si="2">K7*I7</f>
        <v>19168.348956158665</v>
      </c>
      <c r="K7" s="306">
        <f t="shared" ref="K7:K17" si="3">C7/D7</f>
        <v>3833.6697912317331</v>
      </c>
    </row>
    <row r="8" spans="1:11" ht="16.5" customHeight="1">
      <c r="A8" s="139" t="s">
        <v>37</v>
      </c>
      <c r="B8" s="302" t="s">
        <v>95</v>
      </c>
      <c r="C8" s="303">
        <v>1013976.01</v>
      </c>
      <c r="D8" s="302">
        <v>457</v>
      </c>
      <c r="E8" s="304">
        <v>348</v>
      </c>
      <c r="F8" s="305">
        <f t="shared" si="0"/>
        <v>772130.52840262582</v>
      </c>
      <c r="G8" s="304">
        <v>348</v>
      </c>
      <c r="H8" s="163">
        <v>90</v>
      </c>
      <c r="I8" s="163">
        <f t="shared" si="1"/>
        <v>109</v>
      </c>
      <c r="J8" s="305">
        <f t="shared" si="2"/>
        <v>241845.48159737419</v>
      </c>
      <c r="K8" s="306">
        <f t="shared" si="3"/>
        <v>2218.7658862144422</v>
      </c>
    </row>
    <row r="9" spans="1:11" ht="16.5" customHeight="1">
      <c r="A9" s="139" t="s">
        <v>29</v>
      </c>
      <c r="B9" s="302" t="s">
        <v>95</v>
      </c>
      <c r="C9" s="303">
        <v>1146222.31</v>
      </c>
      <c r="D9" s="302">
        <v>252</v>
      </c>
      <c r="E9" s="304">
        <v>231</v>
      </c>
      <c r="F9" s="305">
        <f t="shared" si="0"/>
        <v>1050703.7841666667</v>
      </c>
      <c r="G9" s="304">
        <v>231</v>
      </c>
      <c r="H9" s="163">
        <v>42</v>
      </c>
      <c r="I9" s="163">
        <f t="shared" si="1"/>
        <v>21</v>
      </c>
      <c r="J9" s="305">
        <f t="shared" si="2"/>
        <v>95518.525833333333</v>
      </c>
      <c r="K9" s="306">
        <f t="shared" si="3"/>
        <v>4548.5012301587303</v>
      </c>
    </row>
    <row r="10" spans="1:11" ht="16.5" customHeight="1">
      <c r="A10" s="139" t="s">
        <v>30</v>
      </c>
      <c r="B10" s="302" t="s">
        <v>95</v>
      </c>
      <c r="C10" s="303">
        <v>1576029.19</v>
      </c>
      <c r="D10" s="302">
        <v>277</v>
      </c>
      <c r="E10" s="304">
        <v>237</v>
      </c>
      <c r="F10" s="305">
        <f t="shared" si="0"/>
        <v>1348443.747400722</v>
      </c>
      <c r="G10" s="304">
        <v>237</v>
      </c>
      <c r="H10" s="163">
        <v>63</v>
      </c>
      <c r="I10" s="163">
        <f t="shared" si="1"/>
        <v>40</v>
      </c>
      <c r="J10" s="305">
        <f t="shared" si="2"/>
        <v>227585.44259927794</v>
      </c>
      <c r="K10" s="306">
        <f t="shared" si="3"/>
        <v>5689.6360649819489</v>
      </c>
    </row>
    <row r="11" spans="1:11" ht="16.5" customHeight="1">
      <c r="A11" s="139" t="s">
        <v>38</v>
      </c>
      <c r="B11" s="302" t="s">
        <v>95</v>
      </c>
      <c r="C11" s="303">
        <v>1140901.17</v>
      </c>
      <c r="D11" s="302">
        <v>196</v>
      </c>
      <c r="E11" s="307">
        <v>129</v>
      </c>
      <c r="F11" s="305">
        <f t="shared" si="0"/>
        <v>750899.23943877546</v>
      </c>
      <c r="G11" s="307">
        <v>129</v>
      </c>
      <c r="H11" s="163">
        <v>135</v>
      </c>
      <c r="I11" s="163">
        <f t="shared" si="1"/>
        <v>67</v>
      </c>
      <c r="J11" s="305">
        <f t="shared" si="2"/>
        <v>390001.93056122446</v>
      </c>
      <c r="K11" s="306">
        <f t="shared" si="3"/>
        <v>5820.9243367346935</v>
      </c>
    </row>
    <row r="12" spans="1:11" ht="16.5" customHeight="1">
      <c r="A12" s="139" t="s">
        <v>31</v>
      </c>
      <c r="B12" s="302" t="s">
        <v>95</v>
      </c>
      <c r="C12" s="303">
        <v>1108025.25</v>
      </c>
      <c r="D12" s="302">
        <v>283</v>
      </c>
      <c r="E12" s="304">
        <v>261</v>
      </c>
      <c r="F12" s="305">
        <f t="shared" si="0"/>
        <v>1021889.011484099</v>
      </c>
      <c r="G12" s="307">
        <v>261</v>
      </c>
      <c r="H12" s="163">
        <v>150</v>
      </c>
      <c r="I12" s="163">
        <f t="shared" si="1"/>
        <v>22</v>
      </c>
      <c r="J12" s="305">
        <f t="shared" si="2"/>
        <v>86136.238515901059</v>
      </c>
      <c r="K12" s="306">
        <f t="shared" si="3"/>
        <v>3915.2835689045937</v>
      </c>
    </row>
    <row r="13" spans="1:11" ht="16.5" customHeight="1">
      <c r="A13" s="139" t="s">
        <v>39</v>
      </c>
      <c r="B13" s="302" t="s">
        <v>95</v>
      </c>
      <c r="C13" s="303">
        <v>892830.64</v>
      </c>
      <c r="D13" s="302">
        <v>164</v>
      </c>
      <c r="E13" s="307">
        <v>174</v>
      </c>
      <c r="F13" s="305">
        <f t="shared" si="0"/>
        <v>892830.64</v>
      </c>
      <c r="G13" s="307">
        <v>164</v>
      </c>
      <c r="H13" s="163">
        <v>204</v>
      </c>
      <c r="I13" s="163">
        <f t="shared" si="1"/>
        <v>0</v>
      </c>
      <c r="J13" s="305">
        <f t="shared" si="2"/>
        <v>0</v>
      </c>
      <c r="K13" s="306">
        <f t="shared" si="3"/>
        <v>5444.0892682926833</v>
      </c>
    </row>
    <row r="14" spans="1:11" ht="16.5" customHeight="1">
      <c r="A14" s="139" t="s">
        <v>40</v>
      </c>
      <c r="B14" s="163" t="s">
        <v>95</v>
      </c>
      <c r="C14" s="308">
        <v>406463.04</v>
      </c>
      <c r="D14" s="163">
        <v>169</v>
      </c>
      <c r="E14" s="307">
        <v>144</v>
      </c>
      <c r="F14" s="305">
        <f t="shared" si="0"/>
        <v>346335.37136094674</v>
      </c>
      <c r="G14" s="307">
        <v>144</v>
      </c>
      <c r="H14" s="163">
        <v>300</v>
      </c>
      <c r="I14" s="163">
        <f t="shared" si="1"/>
        <v>25</v>
      </c>
      <c r="J14" s="305">
        <f t="shared" si="2"/>
        <v>60127.668639053249</v>
      </c>
      <c r="K14" s="306">
        <f t="shared" si="3"/>
        <v>2405.1067455621301</v>
      </c>
    </row>
    <row r="15" spans="1:11" ht="16.5" customHeight="1">
      <c r="A15" s="139" t="s">
        <v>41</v>
      </c>
      <c r="B15" s="304" t="s">
        <v>99</v>
      </c>
      <c r="C15" s="305">
        <v>2350987.77</v>
      </c>
      <c r="D15" s="304">
        <v>411</v>
      </c>
      <c r="E15" s="307">
        <v>363</v>
      </c>
      <c r="F15" s="305">
        <f t="shared" si="0"/>
        <v>2076419.8552554743</v>
      </c>
      <c r="G15" s="307">
        <v>363</v>
      </c>
      <c r="H15" s="163">
        <v>84</v>
      </c>
      <c r="I15" s="163">
        <f t="shared" si="1"/>
        <v>48</v>
      </c>
      <c r="J15" s="309">
        <f t="shared" si="2"/>
        <v>274567.91474452557</v>
      </c>
      <c r="K15" s="306">
        <f t="shared" si="3"/>
        <v>5720.1648905109487</v>
      </c>
    </row>
    <row r="16" spans="1:11" ht="16.5" customHeight="1">
      <c r="A16" s="139" t="s">
        <v>42</v>
      </c>
      <c r="B16" s="304" t="s">
        <v>99</v>
      </c>
      <c r="C16" s="305">
        <v>548365.69999999995</v>
      </c>
      <c r="D16" s="304">
        <v>151</v>
      </c>
      <c r="E16" s="307">
        <v>183</v>
      </c>
      <c r="F16" s="305">
        <f t="shared" si="0"/>
        <v>548365.69999999995</v>
      </c>
      <c r="G16" s="307">
        <v>151</v>
      </c>
      <c r="H16" s="163">
        <v>300</v>
      </c>
      <c r="I16" s="163">
        <f t="shared" si="1"/>
        <v>0</v>
      </c>
      <c r="J16" s="309">
        <f t="shared" si="2"/>
        <v>0</v>
      </c>
      <c r="K16" s="306">
        <f t="shared" si="3"/>
        <v>3631.5609271523176</v>
      </c>
    </row>
    <row r="17" spans="1:11" ht="16.5" customHeight="1">
      <c r="A17" s="139" t="s">
        <v>43</v>
      </c>
      <c r="B17" s="304" t="s">
        <v>99</v>
      </c>
      <c r="C17" s="305">
        <v>1026175.23</v>
      </c>
      <c r="D17" s="304">
        <v>238</v>
      </c>
      <c r="E17" s="307">
        <v>207</v>
      </c>
      <c r="F17" s="305">
        <f t="shared" si="0"/>
        <v>892513.75046218489</v>
      </c>
      <c r="G17" s="307">
        <v>207</v>
      </c>
      <c r="H17" s="163">
        <v>42</v>
      </c>
      <c r="I17" s="163">
        <f t="shared" si="1"/>
        <v>31</v>
      </c>
      <c r="J17" s="309">
        <f t="shared" si="2"/>
        <v>133661.47953781512</v>
      </c>
      <c r="K17" s="306">
        <f t="shared" si="3"/>
        <v>4311.6606302521004</v>
      </c>
    </row>
    <row r="19" spans="1:11" ht="14.25" customHeight="1">
      <c r="I19" s="60"/>
    </row>
    <row r="21" spans="1:11" ht="16.5" customHeight="1">
      <c r="B21" s="69"/>
    </row>
    <row r="22" spans="1:11" ht="14.25" customHeight="1">
      <c r="B22" s="310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2024-06-18T15:06:51Z</dcterms:modified>
  <dc:language>pt-BR</dc:language>
</cp:coreProperties>
</file>