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janeiro de 2025\"/>
    </mc:Choice>
  </mc:AlternateContent>
  <xr:revisionPtr revIDLastSave="0" documentId="13_ncr:1_{D6481B04-259D-4EB4-A297-1598C026DFC3}" xr6:coauthVersionLast="47" xr6:coauthVersionMax="47" xr10:uidLastSave="{00000000-0000-0000-0000-000000000000}"/>
  <bookViews>
    <workbookView xWindow="28680" yWindow="2520" windowWidth="20730" windowHeight="11040" tabRatio="500" firstSheet="3" activeTab="4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5" l="1"/>
  <c r="G36" i="5"/>
  <c r="G23" i="5"/>
  <c r="G22" i="5"/>
  <c r="O9" i="13"/>
  <c r="O5" i="13"/>
  <c r="O10" i="13"/>
  <c r="N9" i="13"/>
  <c r="M9" i="13"/>
  <c r="N5" i="13"/>
  <c r="M5" i="13"/>
  <c r="C24" i="12"/>
  <c r="D24" i="12" s="1"/>
  <c r="B24" i="12"/>
  <c r="M27" i="3"/>
  <c r="I109" i="2"/>
  <c r="L109" i="2"/>
  <c r="F109" i="2"/>
  <c r="C109" i="2"/>
  <c r="C41" i="11"/>
  <c r="C44" i="11" s="1"/>
  <c r="D41" i="11"/>
  <c r="D44" i="11" s="1"/>
  <c r="E41" i="11"/>
  <c r="E44" i="11" s="1"/>
  <c r="F41" i="11"/>
  <c r="F44" i="11" s="1"/>
  <c r="G41" i="11"/>
  <c r="G44" i="11" s="1"/>
  <c r="H41" i="11"/>
  <c r="H44" i="11" s="1"/>
  <c r="I41" i="11"/>
  <c r="J41" i="11"/>
  <c r="J44" i="11" s="1"/>
  <c r="K41" i="11"/>
  <c r="K44" i="11" s="1"/>
  <c r="L41" i="11"/>
  <c r="L44" i="11" s="1"/>
  <c r="M41" i="11"/>
  <c r="M44" i="11" s="1"/>
  <c r="N41" i="11"/>
  <c r="N44" i="11" s="1"/>
  <c r="O41" i="11"/>
  <c r="O44" i="11" s="1"/>
  <c r="P41" i="11"/>
  <c r="P44" i="11" s="1"/>
  <c r="Q41" i="11"/>
  <c r="Q44" i="11" s="1"/>
  <c r="R41" i="11"/>
  <c r="B41" i="11"/>
  <c r="B44" i="11" s="1"/>
  <c r="C48" i="2"/>
  <c r="D48" i="2"/>
  <c r="C5" i="13"/>
  <c r="D5" i="13"/>
  <c r="K5" i="13"/>
  <c r="L5" i="13"/>
  <c r="C10" i="13"/>
  <c r="C9" i="13" s="1"/>
  <c r="D10" i="13"/>
  <c r="D9" i="13" s="1"/>
  <c r="E10" i="13"/>
  <c r="E5" i="13" s="1"/>
  <c r="F10" i="13"/>
  <c r="F5" i="13" s="1"/>
  <c r="G10" i="13"/>
  <c r="G5" i="13" s="1"/>
  <c r="H10" i="13"/>
  <c r="H5" i="13" s="1"/>
  <c r="I10" i="13"/>
  <c r="I9" i="13" s="1"/>
  <c r="J10" i="13"/>
  <c r="J9" i="13" s="1"/>
  <c r="K10" i="13"/>
  <c r="K9" i="13" s="1"/>
  <c r="L10" i="13"/>
  <c r="L9" i="13" s="1"/>
  <c r="B10" i="13"/>
  <c r="B5" i="13" s="1"/>
  <c r="I44" i="11"/>
  <c r="D9" i="12"/>
  <c r="F9" i="12" s="1"/>
  <c r="D10" i="12"/>
  <c r="F10" i="12" s="1"/>
  <c r="D11" i="12"/>
  <c r="F11" i="12" s="1"/>
  <c r="D12" i="12"/>
  <c r="F12" i="12" s="1"/>
  <c r="D13" i="12"/>
  <c r="F13" i="12" s="1"/>
  <c r="D14" i="12"/>
  <c r="F14" i="12" s="1"/>
  <c r="D15" i="12"/>
  <c r="F15" i="12" s="1"/>
  <c r="D16" i="12"/>
  <c r="F16" i="12" s="1"/>
  <c r="D17" i="12"/>
  <c r="F17" i="12" s="1"/>
  <c r="D18" i="12"/>
  <c r="F18" i="12" s="1"/>
  <c r="D19" i="12"/>
  <c r="F19" i="12" s="1"/>
  <c r="D20" i="12"/>
  <c r="F20" i="12" s="1"/>
  <c r="D21" i="12"/>
  <c r="F21" i="12" s="1"/>
  <c r="D22" i="12"/>
  <c r="F22" i="12" s="1"/>
  <c r="D23" i="12"/>
  <c r="F23" i="12" s="1"/>
  <c r="D8" i="12"/>
  <c r="F8" i="12" s="1"/>
  <c r="C93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G48" i="2"/>
  <c r="F48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73" i="2"/>
  <c r="I74" i="2"/>
  <c r="I75" i="2"/>
  <c r="M75" i="2" s="1"/>
  <c r="I76" i="2"/>
  <c r="I77" i="2"/>
  <c r="M77" i="2" s="1"/>
  <c r="I78" i="2"/>
  <c r="M78" i="2" s="1"/>
  <c r="I79" i="2"/>
  <c r="I80" i="2"/>
  <c r="M80" i="2" s="1"/>
  <c r="I81" i="2"/>
  <c r="I82" i="2"/>
  <c r="M82" i="2" s="1"/>
  <c r="I83" i="2"/>
  <c r="I84" i="2"/>
  <c r="I85" i="2"/>
  <c r="M85" i="2" s="1"/>
  <c r="I86" i="2"/>
  <c r="I87" i="2"/>
  <c r="I88" i="2"/>
  <c r="I73" i="2"/>
  <c r="R43" i="11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93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I5" i="13" l="1"/>
  <c r="J5" i="13"/>
  <c r="H9" i="13"/>
  <c r="G9" i="13"/>
  <c r="B9" i="13"/>
  <c r="F9" i="13"/>
  <c r="E9" i="13"/>
  <c r="F24" i="12"/>
  <c r="R44" i="11"/>
  <c r="I89" i="2"/>
  <c r="M89" i="2" s="1"/>
  <c r="K15" i="4"/>
  <c r="D109" i="2"/>
  <c r="G109" i="2"/>
  <c r="I93" i="2"/>
  <c r="M93" i="2" s="1"/>
  <c r="C108" i="2"/>
  <c r="I108" i="2" s="1"/>
  <c r="M108" i="2" s="1"/>
  <c r="C107" i="2"/>
  <c r="I107" i="2" s="1"/>
  <c r="M107" i="2" s="1"/>
  <c r="C103" i="2"/>
  <c r="I103" i="2" s="1"/>
  <c r="M103" i="2" s="1"/>
  <c r="C99" i="2"/>
  <c r="I99" i="2" s="1"/>
  <c r="M99" i="2" s="1"/>
  <c r="C95" i="2"/>
  <c r="I95" i="2" s="1"/>
  <c r="M95" i="2" s="1"/>
  <c r="K23" i="3"/>
  <c r="N23" i="3" s="1"/>
  <c r="C100" i="2"/>
  <c r="I100" i="2" s="1"/>
  <c r="M100" i="2" s="1"/>
  <c r="K17" i="3"/>
  <c r="K20" i="3"/>
  <c r="N20" i="3" s="1"/>
  <c r="J102" i="2"/>
  <c r="K15" i="3"/>
  <c r="K16" i="3"/>
  <c r="K22" i="3"/>
  <c r="E28" i="5" s="1"/>
  <c r="G23" i="7" s="1"/>
  <c r="K24" i="3"/>
  <c r="C104" i="2"/>
  <c r="I104" i="2" s="1"/>
  <c r="M104" i="2" s="1"/>
  <c r="K26" i="3"/>
  <c r="N26" i="3" s="1"/>
  <c r="C106" i="2"/>
  <c r="I106" i="2" s="1"/>
  <c r="M106" i="2" s="1"/>
  <c r="C102" i="2"/>
  <c r="I102" i="2" s="1"/>
  <c r="M102" i="2" s="1"/>
  <c r="C98" i="2"/>
  <c r="C94" i="2"/>
  <c r="I94" i="2" s="1"/>
  <c r="M94" i="2" s="1"/>
  <c r="K21" i="3"/>
  <c r="K18" i="3"/>
  <c r="K11" i="3"/>
  <c r="K25" i="3"/>
  <c r="E32" i="5" s="1"/>
  <c r="G28" i="7" s="1"/>
  <c r="K19" i="3"/>
  <c r="C96" i="2"/>
  <c r="I96" i="2" s="1"/>
  <c r="M96" i="2" s="1"/>
  <c r="K12" i="3"/>
  <c r="C105" i="2"/>
  <c r="I105" i="2" s="1"/>
  <c r="M105" i="2" s="1"/>
  <c r="C101" i="2"/>
  <c r="I101" i="2" s="1"/>
  <c r="M101" i="2" s="1"/>
  <c r="C97" i="2"/>
  <c r="I97" i="2" s="1"/>
  <c r="M97" i="2" s="1"/>
  <c r="J89" i="2"/>
  <c r="K14" i="4"/>
  <c r="K17" i="4"/>
  <c r="I98" i="2"/>
  <c r="M98" i="2" s="1"/>
  <c r="M18" i="4"/>
  <c r="F27" i="3"/>
  <c r="K16" i="4"/>
  <c r="K26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E19" i="5" l="1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22" i="4"/>
  <c r="K24" i="4"/>
  <c r="K14" i="3"/>
  <c r="N15" i="3"/>
  <c r="J99" i="2"/>
  <c r="M109" i="2"/>
  <c r="N18" i="3"/>
  <c r="N24" i="3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E26" i="8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N21" i="3"/>
  <c r="N33" i="3" s="1"/>
  <c r="R21" i="3"/>
  <c r="T21" i="3" s="1"/>
  <c r="E29" i="5"/>
  <c r="G24" i="7" s="1"/>
  <c r="N22" i="3"/>
  <c r="R22" i="3"/>
  <c r="T22" i="3" s="1"/>
  <c r="K28" i="5"/>
  <c r="M28" i="5" s="1"/>
  <c r="P27" i="3"/>
  <c r="G19" i="5"/>
  <c r="E13" i="8" s="1"/>
  <c r="G13" i="8" s="1"/>
  <c r="I23" i="7"/>
  <c r="E29" i="7"/>
  <c r="R23" i="3"/>
  <c r="T23" i="3" s="1"/>
  <c r="E30" i="5"/>
  <c r="F45" i="1"/>
  <c r="K32" i="5"/>
  <c r="M32" i="5" s="1"/>
  <c r="G28" i="5"/>
  <c r="E27" i="8" s="1"/>
  <c r="G27" i="8" s="1"/>
  <c r="I27" i="8" s="1"/>
  <c r="E24" i="7"/>
  <c r="E12" i="7"/>
  <c r="R15" i="3"/>
  <c r="T15" i="3" s="1"/>
  <c r="E27" i="7"/>
  <c r="I20" i="5"/>
  <c r="K11" i="4"/>
  <c r="K20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K19" i="5" l="1"/>
  <c r="M19" i="5" s="1"/>
  <c r="G12" i="5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5" i="3" s="1"/>
  <c r="E15" i="5"/>
  <c r="I15" i="7"/>
  <c r="N29" i="3"/>
  <c r="N37" i="3" s="1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20" i="8"/>
  <c r="G20" i="8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G26" i="8"/>
  <c r="E30" i="8"/>
  <c r="G30" i="8" s="1"/>
  <c r="I30" i="8" s="1"/>
  <c r="E34" i="5"/>
  <c r="E10" i="8" l="1"/>
  <c r="G10" i="8" s="1"/>
  <c r="K27" i="3"/>
  <c r="E14" i="5"/>
  <c r="E20" i="5" s="1"/>
  <c r="E28" i="8"/>
  <c r="G28" i="8" s="1"/>
  <c r="I28" i="8" s="1"/>
  <c r="G40" i="5"/>
  <c r="G12" i="7"/>
  <c r="I12" i="7" s="1"/>
  <c r="G15" i="5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I33" i="8" l="1"/>
  <c r="E25" i="8"/>
  <c r="G25" i="8" s="1"/>
  <c r="I25" i="8" s="1"/>
  <c r="N31" i="3"/>
  <c r="N39" i="3" s="1"/>
  <c r="N27" i="3"/>
  <c r="T13" i="3"/>
  <c r="R27" i="3"/>
  <c r="T27" i="3" s="1"/>
  <c r="G11" i="7"/>
  <c r="G14" i="5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<sst xmlns="http://schemas.openxmlformats.org/spreadsheetml/2006/main" count="743" uniqueCount="247">
  <si>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</si>
  <si>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</si>
  <si>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</si>
  <si>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</si>
  <si>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</si>
  <si>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</si>
  <si>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</si>
  <si>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</si>
  <si>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</si>
  <si>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</si>
  <si>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</si>
  <si>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</si>
  <si>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</si>
  <si>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</si>
  <si>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</si>
  <si>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</si>
  <si>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</si>
  <si>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</si>
  <si>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</si>
  <si>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</si>
  <si>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</si>
  <si>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</si>
  <si>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</si>
  <si>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</si>
  <si>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</si>
  <si>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</si>
  <si>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</si>
  <si>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</si>
  <si>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</si>
  <si>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</si>
  <si>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</si>
  <si>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</si>
  <si>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</si>
  <si>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</si>
  <si>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</si>
  <si>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</si>
  <si>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</si>
  <si>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</si>
  <si>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</si>
  <si>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</si>
  <si>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</si>
  <si>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</si>
  <si>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</si>
  <si>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</si>
  <si>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</si>
  <si>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</si>
  <si>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</si>
  <si>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</si>
  <si>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</si>
  <si>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</si>
  <si>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</si>
  <si>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</si>
  <si>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</si>
  <si>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</si>
  <si>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</si>
  <si>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</si>
  <si>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</si>
  <si>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</si>
  <si>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</si>
  <si>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</si>
  <si>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</si>
  <si>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</si>
  <si>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</si>
  <si>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</si>
  <si>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</si>
  <si>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</si>
  <si>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</si>
  <si>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</si>
  <si>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</si>
  <si>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</si>
  <si>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</si>
  <si>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</si>
  <si>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</si>
  <si>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</si>
  <si>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</si>
  <si>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</si>
  <si>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</si>
  <si>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</si>
  <si>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</si>
  <si>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</si>
  <si>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</si>
  <si>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</si>
  <si>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</si>
  <si>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</si>
  <si>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</si>
  <si>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</si>
  <si>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</si>
  <si>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</si>
  <si>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</si>
  <si>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</si>
  <si>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</si>
  <si>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</si>
  <si>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</si>
  <si>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</si>
  <si>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</si>
  <si>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</si>
  <si>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</si>
  <si>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</si>
  <si>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</si>
  <si>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</si>
  <si>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</si>
  <si>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</si>
  <si>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</si>
  <si>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</si>
  <si>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</si>
  <si>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</si>
  <si>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</si>
  <si>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</si>
  <si>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</si>
  <si>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</si>
  <si>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</si>
  <si>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</si>
  <si>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</si>
  <si>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</si>
  <si>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</si>
  <si>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</si>
  <si>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</si>
  <si>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</si>
  <si>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</si>
  <si>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</si>
  <si>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</si>
  <si>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</si>
  <si>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</si>
  <si>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</si>
  <si>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</si>
  <si>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</si>
  <si>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</si>
  <si>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</si>
  <si>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</si>
  <si>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</si>
  <si>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</si>
  <si>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</si>
  <si>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</si>
  <si>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</si>
  <si>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</si>
  <si>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</si>
  <si>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</si>
  <si>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</si>
  <si>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</si>
  <si>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</si>
  <si>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</si>
  <si>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</si>
  <si>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</si>
  <si>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</si>
  <si>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</si>
  <si>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</si>
  <si>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</si>
  <si>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</si>
  <si>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</si>
  <si>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</si>
  <si>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</si>
  <si>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</si>
  <si>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</si>
  <si>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</si>
  <si>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</si>
  <si>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</si>
  <si>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</si>
  <si>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</si>
  <si>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</si>
  <si>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</si>
  <si>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</si>
  <si>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</si>
  <si>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</si>
  <si>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</si>
  <si>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</si>
  <si>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</si>
  <si>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</si>
  <si>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</si>
  <si>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</si>
  <si>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</si>
  <si>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</si>
  <si>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</si>
  <si>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</si>
  <si>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</si>
  <si>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</si>
  <si>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</si>
  <si>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</si>
  <si>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</si>
  <si>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</si>
  <si>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</si>
  <si>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</si>
  <si>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</si>
  <si>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0403020042 MICROCIRURGIA DE PLEXO BRAQUIAL COM MICROENXERTIA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</si>
  <si>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</si>
  <si>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</si>
  <si>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</si>
  <si>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</si>
  <si>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</si>
  <si>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</si>
  <si>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</si>
  <si>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</si>
  <si>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</si>
  <si>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</si>
  <si>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</si>
  <si>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</si>
  <si>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</si>
  <si>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</si>
  <si>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</si>
  <si>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Procedimento Maio de 2024</t>
  </si>
  <si>
    <t>Produção por Carater de Atendimento Maio de 2024</t>
  </si>
  <si>
    <t>2537788 ASSOCIACAO HOSPITALAR LENOIR VARGAS HOSPITAL REGIONA</t>
  </si>
  <si>
    <t>0403010250 TRATAMENTO CIRURGICO DE FISTULA LIQUORICA RAQUIDIANA</t>
  </si>
  <si>
    <t>0403010144 RECONSTRUCAO CRANIANA / CRANIO-FACIAL</t>
  </si>
  <si>
    <t>0403030099 MICROCIRURGIA DE TUMOR MEDULAR COM TECNICA COMPLEMENTAR</t>
  </si>
  <si>
    <t>0403070171 TRATAMENTO DO ACIDENTE VASCULAR CEREBRAL ISQUEMICO AGUDO COM TROMBECTOMIA MECANICA</t>
  </si>
  <si>
    <t>Produção por Carater de Atendimento agosto de 2024</t>
  </si>
  <si>
    <t>0403010292 TRATAMENTO CIRURGICO DE HEMATOMA INTRACEREBRAL (COM TECNICA COMPLEMENTAR)</t>
  </si>
  <si>
    <t>MAC/FAEC</t>
  </si>
  <si>
    <t>Financiamento</t>
  </si>
  <si>
    <t>2024/Jan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</si>
  <si>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</si>
  <si>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</si>
  <si>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</si>
  <si>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</si>
  <si>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</si>
  <si>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</si>
  <si>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</si>
  <si>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</si>
  <si>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</si>
  <si>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</si>
  <si>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</si>
  <si>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0403020026 ENXERTO MICROCIRURGICO DE NERVO PERIFERICO (UNICO NERVO)</t>
  </si>
  <si>
    <t>0403030013 CRANIOTOMIA PARA BIOPSIA ENCEFALICA</t>
  </si>
  <si>
    <t>0403030129 MICROCIRURGIA PARA TUMOR DA BASE DO CRANIO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</si>
  <si>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</si>
  <si>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</si>
  <si>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</si>
  <si>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</si>
  <si>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0403010047 CRANIOTOMIA PARA RETIRADA DE CISTO / ABSCESSO / GRANULOMA ENCEFALICO</t>
  </si>
  <si>
    <t>0403030080 MICROCIRURGIA DE TUMOR INTRADURAL E EXTRAMEDULAR</t>
  </si>
  <si>
    <t>0403040094 MICROCIRURGIA PARA ANEURISMA DA CIRCULACAO CEREBRAL ANTERIOR MAIOR QUE 1,5 CM</t>
  </si>
  <si>
    <t>0403070120 EMBOLIZACAO DE MALFORMACAO ARTERIO-VENOSA INTRAPARENQUIMATOSA DO SISTEMA NERVOSO CENTRAL</t>
  </si>
  <si>
    <t>0403080100 TROCA DE GERADOR DE PULSOS PARA ESTIMULACAO CEREBRAL</t>
  </si>
  <si>
    <t>Encontro de Contas Termo de Compromisso de Garantia de Acesso Neurologia
Período DEZEMBRO de 2025
CIRURGIA</t>
  </si>
  <si>
    <t>Encontro de Contas Termo de Compromisso de Garantia de Acesso Neurologia
Período  DEZEMBRO de 2025
Neuro Endo</t>
  </si>
  <si>
    <t>Encontro de Contas Termo de Compromisso de Garantia de Acesso da Neurologia
Período DEZEMBRO de 2025
Neurologia GERAL</t>
  </si>
  <si>
    <t>DATA DE TABULAÇÃO: 14/03/2025</t>
  </si>
  <si>
    <t>0403010110 DESCOMPRESSAO DE ORBITA POR DOENCA OU TRAUMA</t>
  </si>
  <si>
    <t>0403040108 MICROCIRURGIA PARA ANEURISMA DA CIRCULACAO CEREBRAL POSTERIOR MAIOR QUE 1,5 CM</t>
  </si>
  <si>
    <t>0403040116 MICROCIRURGIA P/ARA ANEURISMA DA CIRCULACAO CEREBRAL ANTERIOR MENOR QUE 1,5 CM</t>
  </si>
  <si>
    <t>0403070155 EMBOLIZACAO DE ANEURISMA CEREBRAL MENOR QUE 1,5 CM COM COLO ESTREITO</t>
  </si>
  <si>
    <t>0403080029 IMPLANTE DE GERADOR DE PULSOS P/ARA ESTIMULACAO CEREBRAL (INCLUI CONECTOR)</t>
  </si>
  <si>
    <t>0403080088 TRATAMENTO DE MOVIMENTO ANORMAL POR ESTEREOTAXIA</t>
  </si>
  <si>
    <t xml:space="preserve">Tratamento com Cirurgias Múltiplas </t>
  </si>
  <si>
    <t xml:space="preserve">Sequenciais de Neurologia </t>
  </si>
  <si>
    <t>2024/Dez</t>
  </si>
  <si>
    <t>2025/Jan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</si>
</sst>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 applyAlignment="1">
      <alignment horizontal="center" vertical="center" wrapText="1"/>
    </xf>
    <xf numFmtId="1" fontId="0" fillId="0" borderId="6" xfId="2" applyNumberFormat="1" applyFont="1" applyBorder="1" applyAlignment="1">
      <alignment horizontal="center" vertical="center" wrapText="1"/>
    </xf>
    <xf numFmtId="168" fontId="0" fillId="0" borderId="6" xfId="2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" fontId="40" fillId="0" borderId="2" xfId="31" applyNumberFormat="1" applyFont="1" applyBorder="1" applyAlignment="1">
      <alignment horizontal="center"/>
    </xf>
    <xf numFmtId="44" fontId="40" fillId="0" borderId="2" xfId="32" applyFont="1" applyBorder="1" applyAlignment="1">
      <alignment horizontal="center"/>
    </xf>
    <xf numFmtId="0" fontId="38" fillId="0" borderId="2" xfId="20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3" fontId="0" fillId="0" borderId="6" xfId="0" applyNumberFormat="1" applyBorder="1" applyAlignment="1">
      <alignment horizontal="center" vertical="center"/>
    </xf>
    <xf numFmtId="0" fontId="41" fillId="0" borderId="2" xfId="0" applyFont="1" applyBorder="1"/>
    <xf numFmtId="0" fontId="41" fillId="0" borderId="2" xfId="0" applyFont="1" applyBorder="1" applyAlignment="1">
      <alignment horizontal="center"/>
    </xf>
    <xf numFmtId="9" fontId="41" fillId="19" borderId="2" xfId="3" applyFont="1" applyFill="1" applyBorder="1" applyAlignment="1">
      <alignment horizontal="center"/>
    </xf>
    <xf numFmtId="9" fontId="41" fillId="20" borderId="2" xfId="3" applyFont="1" applyFill="1" applyBorder="1" applyAlignment="1">
      <alignment horizontal="center"/>
    </xf>
    <xf numFmtId="0" fontId="0" fillId="0" borderId="2" xfId="0" applyBorder="1"/>
    <xf numFmtId="168" fontId="0" fillId="0" borderId="2" xfId="2" applyFont="1" applyBorder="1"/>
    <xf numFmtId="1" fontId="0" fillId="0" borderId="0" xfId="0" applyNumberFormat="1" applyAlignment="1">
      <alignment horizontal="center" vertical="center"/>
    </xf>
    <xf numFmtId="1" fontId="0" fillId="0" borderId="0" xfId="2" applyNumberFormat="1" applyFont="1" applyAlignment="1">
      <alignment horizontal="center" vertical="center"/>
    </xf>
    <xf numFmtId="0" fontId="41" fillId="0" borderId="7" xfId="0" applyFont="1" applyBorder="1" applyAlignment="1"/>
    <xf numFmtId="0" fontId="41" fillId="0" borderId="26" xfId="0" applyFont="1" applyBorder="1" applyAlignment="1"/>
    <xf numFmtId="0" fontId="41" fillId="0" borderId="9" xfId="0" applyFont="1" applyBorder="1" applyAlignment="1"/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13" zoomScaleNormal="100" workbookViewId="0">
      <selection activeCell="G1" sqref="G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49" t="s">
        <v>5</v>
      </c>
      <c r="C7" s="8"/>
      <c r="D7" s="350" t="s">
        <v>6</v>
      </c>
      <c r="E7" s="350"/>
      <c r="F7" s="350"/>
      <c r="G7" s="350"/>
    </row>
    <row r="8" spans="1:8" ht="26.25" customHeight="1">
      <c r="B8" s="349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49" t="s">
        <v>5</v>
      </c>
      <c r="C29" s="19"/>
      <c r="D29" s="350" t="s">
        <v>26</v>
      </c>
      <c r="E29" s="350"/>
      <c r="F29" s="350"/>
      <c r="G29" s="350"/>
    </row>
    <row r="30" spans="2:7" ht="18" customHeight="1">
      <c r="B30" s="349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51" t="s">
        <v>5</v>
      </c>
      <c r="C41" s="19"/>
      <c r="D41" s="352" t="s">
        <v>34</v>
      </c>
      <c r="E41" s="352"/>
      <c r="F41" s="352"/>
    </row>
    <row r="42" spans="2:7" ht="18.75" customHeight="1">
      <c r="B42" s="351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I31"/>
  <sheetViews>
    <sheetView workbookViewId="0">
      <selection activeCell="M23" sqref="M23"/>
    </sheetView>
  </sheetViews>
  <sheetFormatPr defaultRowHeight="12.75"/>
  <cols>
    <col min="1" max="1" width="78.140625" customWidth="1"/>
  </cols>
  <sheetData>
    <row r="1" spans="1:8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8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8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8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8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8" ht="13.5" thickBot="1">
      <c r="A6" s="336" t="s">
        <v>205</v>
      </c>
      <c r="B6" s="379" t="s">
        <v>207</v>
      </c>
      <c r="C6" s="381"/>
      <c r="D6" s="336" t="s">
        <v>66</v>
      </c>
    </row>
    <row r="7" spans="1:8" ht="17.25" customHeight="1" thickBot="1">
      <c r="A7" s="322" t="s">
        <v>194</v>
      </c>
      <c r="B7" s="322" t="s">
        <v>195</v>
      </c>
      <c r="C7" s="330" t="s">
        <v>196</v>
      </c>
      <c r="D7" s="330"/>
      <c r="E7" s="323" t="s">
        <v>192</v>
      </c>
      <c r="F7" s="325" t="s">
        <v>193</v>
      </c>
    </row>
    <row r="8" spans="1:8" ht="17.25" customHeight="1" thickBot="1">
      <c r="A8" s="321" t="s">
        <v>50</v>
      </c>
      <c r="B8" s="322">
        <v>3</v>
      </c>
      <c r="C8" s="331">
        <v>2</v>
      </c>
      <c r="D8" s="331">
        <f t="shared" ref="D8:D24" si="0">SUM(B8:C8)</f>
        <v>5</v>
      </c>
      <c r="E8" s="324">
        <v>6</v>
      </c>
      <c r="F8" s="326">
        <f>D8/E8</f>
        <v>0.83333333333333337</v>
      </c>
      <c r="H8" s="317"/>
    </row>
    <row r="9" spans="1:8" ht="17.25" customHeight="1" thickBot="1">
      <c r="A9" s="321" t="s">
        <v>172</v>
      </c>
      <c r="B9" s="322">
        <v>4</v>
      </c>
      <c r="C9" s="331">
        <v>5</v>
      </c>
      <c r="D9" s="331">
        <f t="shared" si="0"/>
        <v>9</v>
      </c>
      <c r="E9" s="324">
        <v>23</v>
      </c>
      <c r="F9" s="326">
        <f t="shared" ref="F9:F24" si="1">D9/E9</f>
        <v>0.39130434782608697</v>
      </c>
      <c r="H9" s="317"/>
    </row>
    <row r="10" spans="1:8" ht="17.25" customHeight="1" thickBot="1">
      <c r="A10" s="321" t="s">
        <v>52</v>
      </c>
      <c r="B10" s="322">
        <v>6</v>
      </c>
      <c r="C10" s="331">
        <v>15</v>
      </c>
      <c r="D10" s="331">
        <f t="shared" si="0"/>
        <v>21</v>
      </c>
      <c r="E10" s="324">
        <v>26</v>
      </c>
      <c r="F10" s="326">
        <f t="shared" si="1"/>
        <v>0.80769230769230771</v>
      </c>
      <c r="H10" s="317"/>
    </row>
    <row r="11" spans="1:8" ht="17.25" customHeight="1" thickBot="1">
      <c r="A11" s="321" t="s">
        <v>173</v>
      </c>
      <c r="B11" s="322">
        <v>13</v>
      </c>
      <c r="C11" s="331">
        <v>3</v>
      </c>
      <c r="D11" s="331">
        <f t="shared" si="0"/>
        <v>16</v>
      </c>
      <c r="E11" s="324">
        <v>35</v>
      </c>
      <c r="F11" s="326">
        <f t="shared" si="1"/>
        <v>0.45714285714285713</v>
      </c>
      <c r="H11" s="317"/>
    </row>
    <row r="12" spans="1:8" ht="17.25" customHeight="1" thickBot="1">
      <c r="A12" s="321" t="s">
        <v>54</v>
      </c>
      <c r="B12" s="322">
        <v>0</v>
      </c>
      <c r="C12" s="331">
        <v>0</v>
      </c>
      <c r="D12" s="331">
        <f t="shared" si="0"/>
        <v>0</v>
      </c>
      <c r="E12" s="324">
        <v>19</v>
      </c>
      <c r="F12" s="326">
        <f t="shared" si="1"/>
        <v>0</v>
      </c>
      <c r="H12" s="317"/>
    </row>
    <row r="13" spans="1:8" ht="17.25" customHeight="1" thickBot="1">
      <c r="A13" s="321" t="s">
        <v>197</v>
      </c>
      <c r="B13" s="322">
        <v>0</v>
      </c>
      <c r="C13" s="331">
        <v>0</v>
      </c>
      <c r="D13" s="331">
        <f t="shared" si="0"/>
        <v>0</v>
      </c>
      <c r="E13" s="324">
        <v>15</v>
      </c>
      <c r="F13" s="326">
        <f t="shared" si="1"/>
        <v>0</v>
      </c>
      <c r="H13" s="317"/>
    </row>
    <row r="14" spans="1:8" ht="17.25" customHeight="1" thickBot="1">
      <c r="A14" s="321" t="s">
        <v>56</v>
      </c>
      <c r="B14" s="322">
        <v>14</v>
      </c>
      <c r="C14" s="331">
        <v>8</v>
      </c>
      <c r="D14" s="331">
        <f t="shared" si="0"/>
        <v>22</v>
      </c>
      <c r="E14" s="324">
        <v>33</v>
      </c>
      <c r="F14" s="326">
        <f t="shared" si="1"/>
        <v>0.66666666666666663</v>
      </c>
      <c r="H14" s="317"/>
    </row>
    <row r="15" spans="1:8" ht="17.25" customHeight="1" thickBot="1">
      <c r="A15" s="321" t="s">
        <v>176</v>
      </c>
      <c r="B15" s="322">
        <v>14</v>
      </c>
      <c r="C15" s="331">
        <v>42</v>
      </c>
      <c r="D15" s="331">
        <f t="shared" si="0"/>
        <v>56</v>
      </c>
      <c r="E15" s="324">
        <v>56</v>
      </c>
      <c r="F15" s="326">
        <f t="shared" si="1"/>
        <v>1</v>
      </c>
      <c r="H15" s="317"/>
    </row>
    <row r="16" spans="1:8" ht="17.25" customHeight="1" thickBot="1">
      <c r="A16" s="321" t="s">
        <v>177</v>
      </c>
      <c r="B16" s="322">
        <v>1</v>
      </c>
      <c r="C16" s="331">
        <v>2</v>
      </c>
      <c r="D16" s="331">
        <f t="shared" si="0"/>
        <v>3</v>
      </c>
      <c r="E16" s="324">
        <v>6</v>
      </c>
      <c r="F16" s="326">
        <f t="shared" si="1"/>
        <v>0.5</v>
      </c>
      <c r="H16" s="317"/>
    </row>
    <row r="17" spans="1:9" ht="17.25" customHeight="1" thickBot="1">
      <c r="A17" s="321" t="s">
        <v>178</v>
      </c>
      <c r="B17" s="322">
        <v>4</v>
      </c>
      <c r="C17" s="331">
        <v>8</v>
      </c>
      <c r="D17" s="331">
        <f t="shared" si="0"/>
        <v>12</v>
      </c>
      <c r="E17" s="324">
        <v>17</v>
      </c>
      <c r="F17" s="326">
        <f t="shared" si="1"/>
        <v>0.70588235294117652</v>
      </c>
      <c r="H17" s="317"/>
    </row>
    <row r="18" spans="1:9" ht="17.25" customHeight="1" thickBot="1">
      <c r="A18" s="321" t="s">
        <v>60</v>
      </c>
      <c r="B18" s="322">
        <v>3</v>
      </c>
      <c r="C18" s="331">
        <v>1</v>
      </c>
      <c r="D18" s="331">
        <f t="shared" si="0"/>
        <v>4</v>
      </c>
      <c r="E18" s="324">
        <v>10</v>
      </c>
      <c r="F18" s="326">
        <f t="shared" si="1"/>
        <v>0.4</v>
      </c>
      <c r="H18" s="317"/>
    </row>
    <row r="19" spans="1:9" ht="17.25" customHeight="1" thickBot="1">
      <c r="A19" s="321" t="s">
        <v>61</v>
      </c>
      <c r="B19" s="322">
        <v>27</v>
      </c>
      <c r="C19" s="331">
        <v>6</v>
      </c>
      <c r="D19" s="331">
        <f t="shared" si="0"/>
        <v>33</v>
      </c>
      <c r="E19" s="324">
        <v>36</v>
      </c>
      <c r="F19" s="326">
        <f t="shared" si="1"/>
        <v>0.91666666666666663</v>
      </c>
      <c r="H19" s="317"/>
    </row>
    <row r="20" spans="1:9" ht="17.25" customHeight="1" thickBot="1">
      <c r="A20" s="321" t="s">
        <v>62</v>
      </c>
      <c r="B20" s="322">
        <v>1</v>
      </c>
      <c r="C20" s="331">
        <v>6</v>
      </c>
      <c r="D20" s="331">
        <f t="shared" si="0"/>
        <v>7</v>
      </c>
      <c r="E20" s="324">
        <v>13</v>
      </c>
      <c r="F20" s="326">
        <f t="shared" si="1"/>
        <v>0.53846153846153844</v>
      </c>
      <c r="H20" s="317"/>
    </row>
    <row r="21" spans="1:9" ht="17.25" customHeight="1" thickBot="1">
      <c r="A21" s="321" t="s">
        <v>180</v>
      </c>
      <c r="B21" s="322">
        <v>7</v>
      </c>
      <c r="C21" s="331">
        <v>20</v>
      </c>
      <c r="D21" s="331">
        <f t="shared" si="0"/>
        <v>27</v>
      </c>
      <c r="E21" s="324">
        <v>20</v>
      </c>
      <c r="F21" s="326">
        <f t="shared" si="1"/>
        <v>1.35</v>
      </c>
      <c r="H21" s="317"/>
    </row>
    <row r="22" spans="1:9" ht="17.25" customHeight="1" thickBot="1">
      <c r="A22" s="321" t="s">
        <v>64</v>
      </c>
      <c r="B22" s="322">
        <v>17</v>
      </c>
      <c r="C22" s="331">
        <v>5</v>
      </c>
      <c r="D22" s="331">
        <f t="shared" si="0"/>
        <v>22</v>
      </c>
      <c r="E22" s="324">
        <v>14</v>
      </c>
      <c r="F22" s="326">
        <f t="shared" si="1"/>
        <v>1.5714285714285714</v>
      </c>
      <c r="H22" s="317"/>
    </row>
    <row r="23" spans="1:9" ht="17.25" customHeight="1" thickBot="1">
      <c r="A23" s="321" t="s">
        <v>181</v>
      </c>
      <c r="B23" s="322">
        <v>10</v>
      </c>
      <c r="C23" s="331">
        <v>14</v>
      </c>
      <c r="D23" s="331">
        <f t="shared" si="0"/>
        <v>24</v>
      </c>
      <c r="E23" s="324">
        <v>32</v>
      </c>
      <c r="F23" s="326">
        <f t="shared" si="1"/>
        <v>0.75</v>
      </c>
      <c r="H23" s="317"/>
    </row>
    <row r="24" spans="1:9" ht="17.25" customHeight="1" thickBot="1">
      <c r="A24" s="321" t="s">
        <v>9</v>
      </c>
      <c r="B24" s="322">
        <f>SUM(B8:B23)</f>
        <v>124</v>
      </c>
      <c r="C24" s="331">
        <f>SUM(C8:C23)</f>
        <v>137</v>
      </c>
      <c r="D24" s="331">
        <f t="shared" si="0"/>
        <v>261</v>
      </c>
      <c r="E24" s="324">
        <f>SUM(E8:E23)</f>
        <v>361</v>
      </c>
      <c r="F24" s="326">
        <f t="shared" si="1"/>
        <v>0.7229916897506925</v>
      </c>
      <c r="H24" s="317"/>
    </row>
    <row r="31" spans="1:9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topLeftCell="B1" workbookViewId="0">
      <selection activeCell="R18" sqref="R18"/>
    </sheetView>
  </sheetViews>
  <sheetFormatPr defaultRowHeight="12.75"/>
  <cols>
    <col min="1" max="1" width="78.7109375" customWidth="1"/>
    <col min="2" max="14" width="13.85546875" customWidth="1"/>
    <col min="15" max="15" width="11.5703125" customWidth="1"/>
  </cols>
  <sheetData>
    <row r="3" spans="1:15" ht="18">
      <c r="A3" s="338" t="s">
        <v>208</v>
      </c>
      <c r="B3" s="339" t="s">
        <v>209</v>
      </c>
      <c r="C3" s="339" t="s">
        <v>210</v>
      </c>
      <c r="D3" s="339" t="s">
        <v>211</v>
      </c>
      <c r="E3" s="339" t="s">
        <v>212</v>
      </c>
      <c r="F3" s="339" t="s">
        <v>213</v>
      </c>
      <c r="G3" s="339" t="s">
        <v>214</v>
      </c>
      <c r="H3" s="339" t="s">
        <v>215</v>
      </c>
      <c r="I3" s="339" t="s">
        <v>216</v>
      </c>
      <c r="J3" s="339" t="s">
        <v>217</v>
      </c>
      <c r="K3" s="339" t="s">
        <v>225</v>
      </c>
      <c r="L3" s="339" t="s">
        <v>226</v>
      </c>
      <c r="M3" s="339" t="s">
        <v>245</v>
      </c>
      <c r="N3" s="339" t="s">
        <v>246</v>
      </c>
      <c r="O3" s="339" t="s">
        <v>9</v>
      </c>
    </row>
    <row r="4" spans="1:15" ht="18">
      <c r="A4" s="338" t="s">
        <v>218</v>
      </c>
      <c r="B4" s="339">
        <v>139</v>
      </c>
      <c r="C4" s="339">
        <v>175</v>
      </c>
      <c r="D4" s="339">
        <v>229</v>
      </c>
      <c r="E4" s="339">
        <v>287</v>
      </c>
      <c r="F4" s="339">
        <v>228</v>
      </c>
      <c r="G4" s="339">
        <v>285</v>
      </c>
      <c r="H4" s="339">
        <v>175</v>
      </c>
      <c r="I4" s="339">
        <v>125</v>
      </c>
      <c r="J4" s="339">
        <v>92</v>
      </c>
      <c r="K4" s="339">
        <v>43</v>
      </c>
      <c r="L4" s="339">
        <v>45</v>
      </c>
      <c r="M4" s="339">
        <v>97</v>
      </c>
      <c r="N4" s="339">
        <v>78</v>
      </c>
      <c r="O4" s="339">
        <v>1735</v>
      </c>
    </row>
    <row r="5" spans="1:15" ht="18">
      <c r="A5" s="339" t="s">
        <v>193</v>
      </c>
      <c r="B5" s="340">
        <f>B4/B10</f>
        <v>0.48601398601398599</v>
      </c>
      <c r="C5" s="340">
        <f t="shared" ref="C5:O5" si="0">C4/C10</f>
        <v>0.61188811188811187</v>
      </c>
      <c r="D5" s="340">
        <f t="shared" si="0"/>
        <v>0.75577557755775582</v>
      </c>
      <c r="E5" s="340">
        <f t="shared" si="0"/>
        <v>0.79944289693593318</v>
      </c>
      <c r="F5" s="340">
        <f t="shared" si="0"/>
        <v>0.79166666666666663</v>
      </c>
      <c r="G5" s="340">
        <f t="shared" si="0"/>
        <v>0.78729281767955805</v>
      </c>
      <c r="H5" s="340">
        <f t="shared" si="0"/>
        <v>0.46916890080428952</v>
      </c>
      <c r="I5" s="340">
        <f t="shared" si="0"/>
        <v>0.36023054755043227</v>
      </c>
      <c r="J5" s="340">
        <f t="shared" si="0"/>
        <v>0.31399317406143346</v>
      </c>
      <c r="K5" s="340">
        <f t="shared" si="0"/>
        <v>0.23497267759562843</v>
      </c>
      <c r="L5" s="340">
        <f t="shared" si="0"/>
        <v>0.27950310559006208</v>
      </c>
      <c r="M5" s="340">
        <f t="shared" si="0"/>
        <v>0.34035087719298246</v>
      </c>
      <c r="N5" s="340">
        <f t="shared" si="0"/>
        <v>0.3644859813084112</v>
      </c>
      <c r="O5" s="340">
        <f t="shared" si="0"/>
        <v>0.46390374331550804</v>
      </c>
    </row>
    <row r="6" spans="1:15" ht="18">
      <c r="A6" s="346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8"/>
    </row>
    <row r="7" spans="1:15" ht="18">
      <c r="A7" s="339" t="s">
        <v>193</v>
      </c>
      <c r="B7" s="339" t="s">
        <v>209</v>
      </c>
      <c r="C7" s="339" t="s">
        <v>210</v>
      </c>
      <c r="D7" s="339" t="s">
        <v>211</v>
      </c>
      <c r="E7" s="339" t="s">
        <v>212</v>
      </c>
      <c r="F7" s="339" t="s">
        <v>213</v>
      </c>
      <c r="G7" s="339" t="s">
        <v>214</v>
      </c>
      <c r="H7" s="339" t="s">
        <v>215</v>
      </c>
      <c r="I7" s="339" t="s">
        <v>216</v>
      </c>
      <c r="J7" s="339" t="s">
        <v>217</v>
      </c>
      <c r="K7" s="339" t="s">
        <v>225</v>
      </c>
      <c r="L7" s="339" t="s">
        <v>226</v>
      </c>
      <c r="M7" s="339" t="s">
        <v>245</v>
      </c>
      <c r="N7" s="339" t="s">
        <v>246</v>
      </c>
      <c r="O7" s="339" t="s">
        <v>9</v>
      </c>
    </row>
    <row r="8" spans="1:15" ht="18">
      <c r="A8" s="338" t="s">
        <v>219</v>
      </c>
      <c r="B8" s="339">
        <v>147</v>
      </c>
      <c r="C8" s="339">
        <v>111</v>
      </c>
      <c r="D8" s="339">
        <v>74</v>
      </c>
      <c r="E8" s="339">
        <v>72</v>
      </c>
      <c r="F8" s="339">
        <v>60</v>
      </c>
      <c r="G8" s="339">
        <v>77</v>
      </c>
      <c r="H8" s="339">
        <v>198</v>
      </c>
      <c r="I8" s="339">
        <v>222</v>
      </c>
      <c r="J8" s="339">
        <v>201</v>
      </c>
      <c r="K8" s="339">
        <v>140</v>
      </c>
      <c r="L8" s="339">
        <v>116</v>
      </c>
      <c r="M8" s="339">
        <v>188</v>
      </c>
      <c r="N8" s="339">
        <v>136</v>
      </c>
      <c r="O8" s="339">
        <v>1162</v>
      </c>
    </row>
    <row r="9" spans="1:15" ht="18">
      <c r="A9" s="338"/>
      <c r="B9" s="341">
        <f>B8/B10</f>
        <v>0.51398601398601396</v>
      </c>
      <c r="C9" s="341">
        <f t="shared" ref="C9:O9" si="1">C8/C10</f>
        <v>0.38811188811188813</v>
      </c>
      <c r="D9" s="341">
        <f t="shared" si="1"/>
        <v>0.24422442244224424</v>
      </c>
      <c r="E9" s="341">
        <f t="shared" si="1"/>
        <v>0.20055710306406685</v>
      </c>
      <c r="F9" s="341">
        <f t="shared" si="1"/>
        <v>0.20833333333333334</v>
      </c>
      <c r="G9" s="341">
        <f t="shared" si="1"/>
        <v>0.212707182320442</v>
      </c>
      <c r="H9" s="341">
        <f t="shared" si="1"/>
        <v>0.53083109919571048</v>
      </c>
      <c r="I9" s="341">
        <f t="shared" si="1"/>
        <v>0.63976945244956773</v>
      </c>
      <c r="J9" s="341">
        <f t="shared" si="1"/>
        <v>0.68600682593856654</v>
      </c>
      <c r="K9" s="341">
        <f t="shared" si="1"/>
        <v>0.76502732240437155</v>
      </c>
      <c r="L9" s="341">
        <f t="shared" si="1"/>
        <v>0.72049689440993792</v>
      </c>
      <c r="M9" s="341">
        <f t="shared" si="1"/>
        <v>0.6596491228070176</v>
      </c>
      <c r="N9" s="341">
        <f t="shared" si="1"/>
        <v>0.63551401869158874</v>
      </c>
      <c r="O9" s="341">
        <f t="shared" si="1"/>
        <v>0.31069518716577538</v>
      </c>
    </row>
    <row r="10" spans="1:15" ht="0.75" customHeight="1">
      <c r="B10">
        <f>B4+B8</f>
        <v>286</v>
      </c>
      <c r="C10">
        <f t="shared" ref="C10:L10" si="2">C4+C8</f>
        <v>286</v>
      </c>
      <c r="D10">
        <f t="shared" si="2"/>
        <v>303</v>
      </c>
      <c r="E10">
        <f t="shared" si="2"/>
        <v>359</v>
      </c>
      <c r="F10">
        <f t="shared" si="2"/>
        <v>288</v>
      </c>
      <c r="G10">
        <f t="shared" si="2"/>
        <v>362</v>
      </c>
      <c r="H10">
        <f t="shared" si="2"/>
        <v>373</v>
      </c>
      <c r="I10">
        <f t="shared" si="2"/>
        <v>347</v>
      </c>
      <c r="J10">
        <f t="shared" si="2"/>
        <v>293</v>
      </c>
      <c r="K10">
        <f t="shared" si="2"/>
        <v>183</v>
      </c>
      <c r="L10">
        <f t="shared" si="2"/>
        <v>161</v>
      </c>
      <c r="M10">
        <v>285</v>
      </c>
      <c r="N10">
        <v>214</v>
      </c>
      <c r="O10">
        <f>SUM(B10:N10)</f>
        <v>3740</v>
      </c>
    </row>
    <row r="11" spans="1:15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59" t="s">
        <v>153</v>
      </c>
      <c r="C4" s="359"/>
      <c r="D4" s="359"/>
      <c r="E4" s="359"/>
      <c r="F4" s="359"/>
      <c r="G4" s="359"/>
      <c r="H4" s="359"/>
      <c r="I4" s="359"/>
      <c r="J4" s="182"/>
      <c r="K4" s="182"/>
      <c r="L4" s="182"/>
    </row>
    <row r="6" spans="1:12" ht="47.25" customHeight="1">
      <c r="B6" s="377" t="s">
        <v>141</v>
      </c>
      <c r="C6" s="377"/>
      <c r="D6" s="377"/>
      <c r="E6" s="377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77" t="s">
        <v>148</v>
      </c>
      <c r="C13" s="377"/>
      <c r="D13" s="377"/>
      <c r="E13" s="377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3" t="s">
        <v>162</v>
      </c>
      <c r="B5" s="383" t="s">
        <v>83</v>
      </c>
      <c r="C5" s="383" t="s">
        <v>163</v>
      </c>
      <c r="D5" s="383"/>
      <c r="E5" s="383" t="s">
        <v>164</v>
      </c>
      <c r="F5" s="383"/>
      <c r="G5" s="383"/>
      <c r="H5" s="383" t="s">
        <v>165</v>
      </c>
      <c r="I5" s="383"/>
      <c r="J5" s="383"/>
      <c r="K5" s="382" t="s">
        <v>166</v>
      </c>
    </row>
    <row r="6" spans="1:11" ht="16.5" customHeight="1">
      <c r="A6" s="383"/>
      <c r="B6" s="383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2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37"/>
  <sheetViews>
    <sheetView topLeftCell="A76" zoomScale="80" zoomScaleNormal="80" workbookViewId="0">
      <selection activeCell="K77" sqref="K77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236</v>
      </c>
      <c r="C8" s="37"/>
    </row>
    <row r="10" spans="1:11" ht="21.75" customHeight="1">
      <c r="B10" s="353" t="s">
        <v>45</v>
      </c>
      <c r="C10" s="353"/>
      <c r="D10" s="353"/>
      <c r="E10" s="38"/>
      <c r="F10" s="354" t="s">
        <v>46</v>
      </c>
      <c r="G10" s="354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0</v>
      </c>
      <c r="D12" s="43">
        <v>0</v>
      </c>
      <c r="E12" s="38"/>
      <c r="F12" s="44">
        <v>3</v>
      </c>
      <c r="G12" s="45">
        <v>9097.08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3</v>
      </c>
      <c r="D13" s="43">
        <v>4548.54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2</v>
      </c>
      <c r="D14" s="43">
        <v>8010.34</v>
      </c>
      <c r="E14" s="38"/>
      <c r="F14" s="44">
        <v>11</v>
      </c>
      <c r="G14" s="45">
        <v>155389.15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7</v>
      </c>
      <c r="D15" s="43">
        <v>20811.7</v>
      </c>
      <c r="E15" s="38"/>
      <c r="F15" s="44">
        <v>6</v>
      </c>
      <c r="G15" s="45">
        <v>8108.48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0</v>
      </c>
      <c r="D16" s="43">
        <v>0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0</v>
      </c>
      <c r="D17" s="43">
        <v>0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12</v>
      </c>
      <c r="D18" s="43">
        <v>25598.13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44</v>
      </c>
      <c r="D19" s="43">
        <v>361523.38</v>
      </c>
      <c r="E19" s="38"/>
      <c r="F19" s="44">
        <v>7</v>
      </c>
      <c r="G19" s="45">
        <v>27603.75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2</v>
      </c>
      <c r="D20" s="43">
        <v>9707.36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6</v>
      </c>
      <c r="D21" s="43">
        <v>29168.86</v>
      </c>
      <c r="E21" s="38"/>
      <c r="F21" s="44">
        <v>2</v>
      </c>
      <c r="G21" s="45">
        <v>2636.92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1</v>
      </c>
      <c r="D22" s="43">
        <v>9155.67</v>
      </c>
      <c r="E22" s="38"/>
      <c r="F22" s="44">
        <v>3</v>
      </c>
      <c r="G22" s="45">
        <v>13712.52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24</v>
      </c>
      <c r="D23" s="43">
        <v>34993.519999999997</v>
      </c>
      <c r="E23" s="38"/>
      <c r="F23" s="44">
        <v>1</v>
      </c>
      <c r="G23" s="45">
        <v>1516.18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4</v>
      </c>
      <c r="D24" s="43">
        <v>36235.300000000003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3</v>
      </c>
      <c r="D25" s="43">
        <v>19226.080000000002</v>
      </c>
      <c r="E25" s="38"/>
      <c r="F25" s="44">
        <v>1</v>
      </c>
      <c r="G25" s="45">
        <v>1318.46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12</v>
      </c>
      <c r="D26" s="43">
        <v>25010.33</v>
      </c>
      <c r="E26" s="38"/>
      <c r="F26" s="44">
        <v>7</v>
      </c>
      <c r="G26" s="45">
        <v>10613.26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3</v>
      </c>
      <c r="D27" s="43">
        <v>3086.26</v>
      </c>
      <c r="E27" s="38"/>
      <c r="F27" s="44">
        <v>1</v>
      </c>
      <c r="G27" s="45">
        <v>1328.41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v>123</v>
      </c>
      <c r="D28" s="301">
        <v>587075.47</v>
      </c>
      <c r="E28" s="302"/>
      <c r="F28" s="303">
        <v>42</v>
      </c>
      <c r="G28" s="304">
        <v>231324.21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53" t="s">
        <v>45</v>
      </c>
      <c r="C30" s="353"/>
      <c r="D30" s="353"/>
      <c r="E30" s="38"/>
      <c r="F30" s="354" t="s">
        <v>46</v>
      </c>
      <c r="G30" s="354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0</v>
      </c>
      <c r="D32" s="305">
        <v>0</v>
      </c>
      <c r="E32" s="306"/>
      <c r="F32" s="307">
        <v>0</v>
      </c>
      <c r="G32" s="308">
        <v>0</v>
      </c>
    </row>
    <row r="33" spans="2:7" ht="18" customHeight="1">
      <c r="B33" s="41" t="s">
        <v>51</v>
      </c>
      <c r="C33" s="214">
        <v>0</v>
      </c>
      <c r="D33" s="305">
        <v>0</v>
      </c>
      <c r="E33" s="306"/>
      <c r="F33" s="307">
        <v>0</v>
      </c>
      <c r="G33" s="308">
        <v>0</v>
      </c>
    </row>
    <row r="34" spans="2:7" ht="18" customHeight="1">
      <c r="B34" s="41" t="s">
        <v>52</v>
      </c>
      <c r="C34" s="214">
        <v>0</v>
      </c>
      <c r="D34" s="305">
        <v>0</v>
      </c>
      <c r="E34" s="306"/>
      <c r="F34" s="307">
        <v>0</v>
      </c>
      <c r="G34" s="308">
        <v>0</v>
      </c>
    </row>
    <row r="35" spans="2:7" ht="18" customHeight="1">
      <c r="B35" s="41" t="s">
        <v>53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54</v>
      </c>
      <c r="C36" s="214">
        <v>0</v>
      </c>
      <c r="D36" s="305">
        <v>0</v>
      </c>
      <c r="E36" s="306"/>
      <c r="F36" s="307">
        <v>0</v>
      </c>
      <c r="G36" s="308">
        <v>0</v>
      </c>
    </row>
    <row r="37" spans="2:7" ht="18" customHeight="1">
      <c r="B37" s="41" t="s">
        <v>55</v>
      </c>
      <c r="C37" s="214">
        <v>0</v>
      </c>
      <c r="D37" s="305">
        <v>0</v>
      </c>
      <c r="E37" s="306"/>
      <c r="F37" s="307">
        <v>0</v>
      </c>
      <c r="G37" s="308">
        <v>0</v>
      </c>
    </row>
    <row r="38" spans="2:7" ht="18" customHeight="1">
      <c r="B38" s="41" t="s">
        <v>56</v>
      </c>
      <c r="C38" s="214">
        <v>0</v>
      </c>
      <c r="D38" s="305">
        <v>0</v>
      </c>
      <c r="E38" s="306"/>
      <c r="F38" s="307">
        <v>0</v>
      </c>
      <c r="G38" s="308">
        <v>0</v>
      </c>
    </row>
    <row r="39" spans="2:7" ht="18" customHeight="1">
      <c r="B39" s="41" t="s">
        <v>57</v>
      </c>
      <c r="C39" s="214">
        <v>0</v>
      </c>
      <c r="D39" s="305">
        <v>0</v>
      </c>
      <c r="E39" s="306"/>
      <c r="F39" s="307">
        <v>0</v>
      </c>
      <c r="G39" s="308">
        <v>0</v>
      </c>
    </row>
    <row r="40" spans="2:7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</row>
    <row r="42" spans="2:7" ht="18" customHeight="1">
      <c r="B42" s="41" t="s">
        <v>60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62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55" t="s">
        <v>66</v>
      </c>
      <c r="C48" s="309">
        <f>SUM(C32:C47)</f>
        <v>0</v>
      </c>
      <c r="D48" s="310">
        <f>SUM(D32:D47)</f>
        <v>0</v>
      </c>
      <c r="E48" s="311"/>
      <c r="F48" s="312">
        <f>SUM(F32:F47)</f>
        <v>0</v>
      </c>
      <c r="G48" s="313">
        <f>SUM(G32:G47)</f>
        <v>0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53" t="s">
        <v>45</v>
      </c>
      <c r="C50" s="353"/>
      <c r="D50" s="353"/>
      <c r="E50" s="38"/>
      <c r="F50" s="354" t="s">
        <v>46</v>
      </c>
      <c r="G50" s="354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2</v>
      </c>
      <c r="D52" s="43">
        <v>14271.39</v>
      </c>
      <c r="E52" s="38"/>
      <c r="F52" s="44">
        <v>0</v>
      </c>
      <c r="G52" s="45">
        <v>0</v>
      </c>
    </row>
    <row r="53" spans="2:11" ht="18" customHeight="1">
      <c r="B53" s="41" t="s">
        <v>51</v>
      </c>
      <c r="C53" s="42">
        <v>6</v>
      </c>
      <c r="D53" s="43">
        <v>46477.96</v>
      </c>
      <c r="E53" s="38"/>
      <c r="F53" s="44">
        <v>0</v>
      </c>
      <c r="G53" s="45">
        <v>0</v>
      </c>
    </row>
    <row r="54" spans="2:11" ht="18" customHeight="1">
      <c r="B54" s="41" t="s">
        <v>52</v>
      </c>
      <c r="C54" s="42">
        <v>8</v>
      </c>
      <c r="D54" s="43">
        <v>74478.14</v>
      </c>
      <c r="E54" s="38"/>
      <c r="F54" s="44">
        <v>0</v>
      </c>
      <c r="G54" s="45">
        <v>0</v>
      </c>
    </row>
    <row r="55" spans="2:11" ht="18" customHeight="1">
      <c r="B55" s="41" t="s">
        <v>53</v>
      </c>
      <c r="C55" s="42">
        <v>3</v>
      </c>
      <c r="D55" s="43">
        <v>32433.66</v>
      </c>
      <c r="E55" s="38"/>
      <c r="F55" s="44">
        <v>0</v>
      </c>
      <c r="G55" s="45">
        <v>0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</row>
    <row r="57" spans="2:11" ht="18" customHeight="1">
      <c r="B57" s="41" t="s">
        <v>55</v>
      </c>
      <c r="C57" s="42">
        <v>0</v>
      </c>
      <c r="D57" s="43">
        <v>0</v>
      </c>
      <c r="E57" s="38"/>
      <c r="F57" s="44">
        <v>0</v>
      </c>
      <c r="G57" s="45">
        <v>0</v>
      </c>
    </row>
    <row r="58" spans="2:11" ht="18" customHeight="1">
      <c r="B58" s="41" t="s">
        <v>56</v>
      </c>
      <c r="C58" s="42">
        <v>10</v>
      </c>
      <c r="D58" s="43">
        <v>78100.67</v>
      </c>
      <c r="E58" s="38"/>
      <c r="F58" s="44">
        <v>0</v>
      </c>
      <c r="G58" s="45">
        <v>0</v>
      </c>
    </row>
    <row r="59" spans="2:11" s="58" customFormat="1" ht="18" customHeight="1">
      <c r="B59" s="41" t="s">
        <v>57</v>
      </c>
      <c r="C59" s="42">
        <v>4</v>
      </c>
      <c r="D59" s="43">
        <v>57316.58</v>
      </c>
      <c r="E59" s="59"/>
      <c r="F59" s="44">
        <v>1</v>
      </c>
      <c r="G59" s="45">
        <v>18448.849999999999</v>
      </c>
      <c r="I59" s="34"/>
      <c r="K59" s="1"/>
    </row>
    <row r="60" spans="2:11" s="58" customFormat="1" ht="18" customHeight="1">
      <c r="B60" s="41" t="s">
        <v>58</v>
      </c>
      <c r="C60" s="42">
        <v>1</v>
      </c>
      <c r="D60" s="43">
        <v>4501.7700000000004</v>
      </c>
      <c r="E60" s="59"/>
      <c r="F60" s="44">
        <v>0</v>
      </c>
      <c r="G60" s="45">
        <v>0</v>
      </c>
      <c r="I60" s="34"/>
      <c r="K60" s="1"/>
    </row>
    <row r="61" spans="2:11" ht="18" customHeight="1">
      <c r="B61" s="41" t="s">
        <v>59</v>
      </c>
      <c r="C61" s="42">
        <v>4</v>
      </c>
      <c r="D61" s="43">
        <v>38073.589999999997</v>
      </c>
      <c r="E61" s="38"/>
      <c r="F61" s="44">
        <v>0</v>
      </c>
      <c r="G61" s="45">
        <v>0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11" ht="18" customHeight="1">
      <c r="B63" s="41" t="s">
        <v>69</v>
      </c>
      <c r="C63" s="42">
        <v>7</v>
      </c>
      <c r="D63" s="43">
        <v>87942.48</v>
      </c>
      <c r="E63" s="38"/>
      <c r="F63" s="44">
        <v>1</v>
      </c>
      <c r="G63" s="45">
        <v>6662.08</v>
      </c>
    </row>
    <row r="64" spans="2:11" ht="18" customHeight="1">
      <c r="B64" s="41" t="s">
        <v>62</v>
      </c>
      <c r="C64" s="42">
        <v>3</v>
      </c>
      <c r="D64" s="43">
        <v>26698.87</v>
      </c>
      <c r="E64" s="38"/>
      <c r="F64" s="44">
        <v>0</v>
      </c>
      <c r="G64" s="45">
        <v>0</v>
      </c>
    </row>
    <row r="65" spans="2:13" ht="18" customHeight="1">
      <c r="B65" s="41" t="s">
        <v>63</v>
      </c>
      <c r="C65" s="42">
        <v>23</v>
      </c>
      <c r="D65" s="43">
        <v>269611.81</v>
      </c>
      <c r="E65" s="38"/>
      <c r="F65" s="44">
        <v>0</v>
      </c>
      <c r="G65" s="45">
        <v>0</v>
      </c>
    </row>
    <row r="66" spans="2:13" ht="18" customHeight="1">
      <c r="B66" s="41" t="s">
        <v>64</v>
      </c>
      <c r="C66" s="42">
        <v>3</v>
      </c>
      <c r="D66" s="43">
        <v>23018.79</v>
      </c>
      <c r="E66" s="38"/>
      <c r="F66" s="44">
        <v>0</v>
      </c>
      <c r="G66" s="45">
        <v>0</v>
      </c>
    </row>
    <row r="67" spans="2:13" ht="18" customHeight="1">
      <c r="B67" s="49" t="s">
        <v>65</v>
      </c>
      <c r="C67" s="42">
        <v>15</v>
      </c>
      <c r="D67" s="43">
        <v>217908.31</v>
      </c>
      <c r="E67" s="38"/>
      <c r="F67" s="44">
        <v>5</v>
      </c>
      <c r="G67" s="45">
        <v>59255.42</v>
      </c>
    </row>
    <row r="68" spans="2:13" ht="18" customHeight="1">
      <c r="B68" s="50" t="s">
        <v>66</v>
      </c>
      <c r="C68" s="300">
        <v>89</v>
      </c>
      <c r="D68" s="314">
        <v>970834.02</v>
      </c>
      <c r="E68" s="302"/>
      <c r="F68" s="303">
        <v>7</v>
      </c>
      <c r="G68" s="304">
        <v>84366.35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53" t="s">
        <v>45</v>
      </c>
      <c r="C71" s="353"/>
      <c r="D71" s="353"/>
      <c r="E71" s="38"/>
      <c r="F71" s="354" t="s">
        <v>46</v>
      </c>
      <c r="G71" s="354"/>
      <c r="I71" s="355" t="s">
        <v>71</v>
      </c>
      <c r="J71" s="355"/>
      <c r="K71" s="61"/>
      <c r="L71" s="356" t="s">
        <v>72</v>
      </c>
      <c r="M71" s="356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342">
        <v>0</v>
      </c>
      <c r="D73" s="343">
        <v>0</v>
      </c>
      <c r="E73" s="63"/>
      <c r="F73" s="332">
        <v>0</v>
      </c>
      <c r="G73" s="333">
        <v>0</v>
      </c>
      <c r="H73" s="63"/>
      <c r="I73" s="67">
        <f>C73+F73</f>
        <v>0</v>
      </c>
      <c r="J73" s="68">
        <f>D73+G73</f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342">
        <v>0</v>
      </c>
      <c r="D74" s="343">
        <v>0</v>
      </c>
      <c r="E74" s="63"/>
      <c r="F74" s="332">
        <v>0</v>
      </c>
      <c r="G74" s="333">
        <v>0</v>
      </c>
      <c r="H74" s="63"/>
      <c r="I74" s="67">
        <f t="shared" ref="I74:I89" si="0">C74+F74</f>
        <v>0</v>
      </c>
      <c r="J74" s="68">
        <f t="shared" ref="J74:J89" si="1">D74+G74</f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342">
        <v>0</v>
      </c>
      <c r="D75" s="343">
        <v>0</v>
      </c>
      <c r="E75" s="63"/>
      <c r="F75" s="332">
        <v>6</v>
      </c>
      <c r="G75" s="333">
        <v>144331.88</v>
      </c>
      <c r="H75" s="63"/>
      <c r="I75" s="67">
        <f t="shared" si="0"/>
        <v>6</v>
      </c>
      <c r="J75" s="68">
        <f t="shared" si="1"/>
        <v>144331.88</v>
      </c>
      <c r="K75" s="69"/>
      <c r="L75" s="70">
        <v>20</v>
      </c>
      <c r="M75" s="71">
        <f>I75/L75</f>
        <v>0.3</v>
      </c>
    </row>
    <row r="76" spans="2:13" ht="18" customHeight="1">
      <c r="B76" s="66" t="s">
        <v>53</v>
      </c>
      <c r="C76" s="342">
        <v>0</v>
      </c>
      <c r="D76" s="343">
        <v>0</v>
      </c>
      <c r="E76" s="63"/>
      <c r="F76" s="332">
        <v>0</v>
      </c>
      <c r="G76" s="333">
        <v>0</v>
      </c>
      <c r="H76" s="63"/>
      <c r="I76" s="67">
        <f t="shared" si="0"/>
        <v>0</v>
      </c>
      <c r="J76" s="68">
        <f t="shared" si="1"/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342">
        <v>0</v>
      </c>
      <c r="D77" s="343">
        <v>0</v>
      </c>
      <c r="E77" s="63"/>
      <c r="F77" s="332">
        <v>0</v>
      </c>
      <c r="G77" s="333">
        <v>0</v>
      </c>
      <c r="H77" s="63"/>
      <c r="I77" s="67">
        <f t="shared" si="0"/>
        <v>0</v>
      </c>
      <c r="J77" s="68">
        <f t="shared" si="1"/>
        <v>0</v>
      </c>
      <c r="K77" s="69"/>
      <c r="L77" s="70">
        <v>15</v>
      </c>
      <c r="M77" s="71">
        <f t="shared" ref="M77:M89" si="2">I77/L77</f>
        <v>0</v>
      </c>
    </row>
    <row r="78" spans="2:13" ht="18" customHeight="1">
      <c r="B78" s="66" t="s">
        <v>55</v>
      </c>
      <c r="C78" s="342">
        <v>0</v>
      </c>
      <c r="D78" s="343">
        <v>0</v>
      </c>
      <c r="E78" s="63"/>
      <c r="F78" s="332">
        <v>0</v>
      </c>
      <c r="G78" s="333">
        <v>0</v>
      </c>
      <c r="H78" s="63"/>
      <c r="I78" s="67">
        <f t="shared" si="0"/>
        <v>0</v>
      </c>
      <c r="J78" s="68">
        <f t="shared" si="1"/>
        <v>0</v>
      </c>
      <c r="K78" s="69"/>
      <c r="L78" s="70">
        <v>2</v>
      </c>
      <c r="M78" s="71">
        <f t="shared" si="2"/>
        <v>0</v>
      </c>
    </row>
    <row r="79" spans="2:13" ht="18" customHeight="1">
      <c r="B79" s="66" t="s">
        <v>56</v>
      </c>
      <c r="C79" s="342">
        <v>0</v>
      </c>
      <c r="D79" s="343">
        <v>0</v>
      </c>
      <c r="E79" s="63"/>
      <c r="F79" s="332">
        <v>0</v>
      </c>
      <c r="G79" s="333">
        <v>0</v>
      </c>
      <c r="H79" s="63"/>
      <c r="I79" s="67">
        <f t="shared" si="0"/>
        <v>0</v>
      </c>
      <c r="J79" s="68">
        <f t="shared" si="1"/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342">
        <v>17</v>
      </c>
      <c r="D80" s="343">
        <v>213399.18</v>
      </c>
      <c r="E80" s="63"/>
      <c r="F80" s="332">
        <v>0</v>
      </c>
      <c r="G80" s="333">
        <v>0</v>
      </c>
      <c r="H80" s="63"/>
      <c r="I80" s="67">
        <f t="shared" si="0"/>
        <v>17</v>
      </c>
      <c r="J80" s="68">
        <f t="shared" si="1"/>
        <v>213399.18</v>
      </c>
      <c r="K80" s="69"/>
      <c r="L80" s="70">
        <v>4</v>
      </c>
      <c r="M80" s="71">
        <f t="shared" si="2"/>
        <v>4.25</v>
      </c>
    </row>
    <row r="81" spans="2:13" ht="18" customHeight="1">
      <c r="B81" s="66" t="s">
        <v>58</v>
      </c>
      <c r="C81" s="342">
        <v>0</v>
      </c>
      <c r="D81" s="343">
        <v>0</v>
      </c>
      <c r="E81" s="63"/>
      <c r="F81" s="332">
        <v>0</v>
      </c>
      <c r="G81" s="333">
        <v>0</v>
      </c>
      <c r="H81" s="63"/>
      <c r="I81" s="67">
        <f t="shared" si="0"/>
        <v>0</v>
      </c>
      <c r="J81" s="68">
        <f t="shared" si="1"/>
        <v>0</v>
      </c>
      <c r="K81" s="69"/>
      <c r="L81" s="70">
        <v>0</v>
      </c>
      <c r="M81" s="71">
        <v>0</v>
      </c>
    </row>
    <row r="82" spans="2:13" ht="18" customHeight="1">
      <c r="B82" s="66" t="s">
        <v>59</v>
      </c>
      <c r="C82" s="342">
        <v>0</v>
      </c>
      <c r="D82" s="343">
        <v>0</v>
      </c>
      <c r="E82" s="63"/>
      <c r="F82" s="332">
        <v>0</v>
      </c>
      <c r="G82" s="333">
        <v>0</v>
      </c>
      <c r="H82" s="63"/>
      <c r="I82" s="67">
        <f t="shared" si="0"/>
        <v>0</v>
      </c>
      <c r="J82" s="68">
        <f t="shared" si="1"/>
        <v>0</v>
      </c>
      <c r="K82" s="69"/>
      <c r="L82" s="70">
        <v>2</v>
      </c>
      <c r="M82" s="71">
        <f t="shared" si="2"/>
        <v>0</v>
      </c>
    </row>
    <row r="83" spans="2:13" ht="18" customHeight="1">
      <c r="B83" s="66" t="s">
        <v>60</v>
      </c>
      <c r="C83" s="342">
        <v>0</v>
      </c>
      <c r="D83" s="343">
        <v>0</v>
      </c>
      <c r="E83" s="63"/>
      <c r="F83" s="332">
        <v>0</v>
      </c>
      <c r="G83" s="333">
        <v>0</v>
      </c>
      <c r="H83" s="63"/>
      <c r="I83" s="67">
        <f t="shared" si="0"/>
        <v>0</v>
      </c>
      <c r="J83" s="68">
        <f t="shared" si="1"/>
        <v>0</v>
      </c>
      <c r="K83" s="69"/>
      <c r="L83" s="70">
        <v>0</v>
      </c>
      <c r="M83" s="71">
        <v>0</v>
      </c>
    </row>
    <row r="84" spans="2:13" ht="18" customHeight="1">
      <c r="B84" s="66" t="s">
        <v>69</v>
      </c>
      <c r="C84" s="342">
        <v>0</v>
      </c>
      <c r="D84" s="343">
        <v>0</v>
      </c>
      <c r="E84" s="63"/>
      <c r="F84" s="332">
        <v>0</v>
      </c>
      <c r="G84" s="333">
        <v>0</v>
      </c>
      <c r="H84" s="63"/>
      <c r="I84" s="67">
        <f t="shared" si="0"/>
        <v>0</v>
      </c>
      <c r="J84" s="68">
        <f t="shared" si="1"/>
        <v>0</v>
      </c>
      <c r="K84" s="69"/>
      <c r="L84" s="70">
        <v>0</v>
      </c>
      <c r="M84" s="71">
        <v>0</v>
      </c>
    </row>
    <row r="85" spans="2:13" ht="18" customHeight="1">
      <c r="B85" s="66" t="s">
        <v>62</v>
      </c>
      <c r="C85" s="342">
        <v>2</v>
      </c>
      <c r="D85" s="343">
        <v>24344.33</v>
      </c>
      <c r="E85" s="63"/>
      <c r="F85" s="332">
        <v>0</v>
      </c>
      <c r="G85" s="333">
        <v>0</v>
      </c>
      <c r="H85" s="63"/>
      <c r="I85" s="67">
        <f t="shared" si="0"/>
        <v>2</v>
      </c>
      <c r="J85" s="68">
        <f t="shared" si="1"/>
        <v>24344.33</v>
      </c>
      <c r="K85" s="69"/>
      <c r="L85" s="70">
        <v>9</v>
      </c>
      <c r="M85" s="71">
        <f t="shared" si="2"/>
        <v>0.22222222222222221</v>
      </c>
    </row>
    <row r="86" spans="2:13" ht="18" customHeight="1">
      <c r="B86" s="66" t="s">
        <v>63</v>
      </c>
      <c r="C86" s="342">
        <v>0</v>
      </c>
      <c r="D86" s="343">
        <v>0</v>
      </c>
      <c r="E86" s="63"/>
      <c r="F86" s="332">
        <v>0</v>
      </c>
      <c r="G86" s="333">
        <v>0</v>
      </c>
      <c r="H86" s="63"/>
      <c r="I86" s="67">
        <f t="shared" si="0"/>
        <v>0</v>
      </c>
      <c r="J86" s="68">
        <f t="shared" si="1"/>
        <v>0</v>
      </c>
      <c r="K86" s="69"/>
      <c r="L86" s="70">
        <v>0</v>
      </c>
      <c r="M86" s="71">
        <v>0</v>
      </c>
    </row>
    <row r="87" spans="2:13" ht="18" customHeight="1">
      <c r="B87" s="66" t="s">
        <v>64</v>
      </c>
      <c r="C87" s="342">
        <v>0</v>
      </c>
      <c r="D87" s="343">
        <v>0</v>
      </c>
      <c r="E87" s="63"/>
      <c r="F87" s="332">
        <v>0</v>
      </c>
      <c r="G87" s="333">
        <v>0</v>
      </c>
      <c r="H87" s="63"/>
      <c r="I87" s="67">
        <f t="shared" si="0"/>
        <v>0</v>
      </c>
      <c r="J87" s="68">
        <f t="shared" si="1"/>
        <v>0</v>
      </c>
      <c r="K87" s="69"/>
      <c r="L87" s="70">
        <v>0</v>
      </c>
      <c r="M87" s="71">
        <v>0</v>
      </c>
    </row>
    <row r="88" spans="2:13" ht="18" customHeight="1">
      <c r="B88" s="72" t="s">
        <v>65</v>
      </c>
      <c r="C88" s="342">
        <v>0</v>
      </c>
      <c r="D88" s="343">
        <v>0</v>
      </c>
      <c r="E88" s="63"/>
      <c r="F88" s="332">
        <v>0</v>
      </c>
      <c r="G88" s="333">
        <v>0</v>
      </c>
      <c r="H88" s="63"/>
      <c r="I88" s="67">
        <f t="shared" si="0"/>
        <v>0</v>
      </c>
      <c r="J88" s="68">
        <f t="shared" si="1"/>
        <v>0</v>
      </c>
      <c r="K88" s="69"/>
      <c r="L88" s="70">
        <v>0</v>
      </c>
      <c r="M88" s="71">
        <v>0</v>
      </c>
    </row>
    <row r="89" spans="2:13" ht="18" customHeight="1">
      <c r="B89" s="73" t="s">
        <v>66</v>
      </c>
      <c r="C89" s="74">
        <v>19</v>
      </c>
      <c r="D89" s="75">
        <v>237743.51</v>
      </c>
      <c r="E89" s="63"/>
      <c r="F89" s="334">
        <v>6</v>
      </c>
      <c r="G89" s="335">
        <v>144331.88</v>
      </c>
      <c r="H89" s="63"/>
      <c r="I89" s="67">
        <f t="shared" si="0"/>
        <v>25</v>
      </c>
      <c r="J89" s="68">
        <f t="shared" si="1"/>
        <v>382075.39</v>
      </c>
      <c r="K89" s="69"/>
      <c r="L89" s="70">
        <f>SUM(L73:L88)</f>
        <v>52</v>
      </c>
      <c r="M89" s="71">
        <f t="shared" si="2"/>
        <v>0.48076923076923078</v>
      </c>
    </row>
    <row r="90" spans="2:13" ht="13.5" thickBot="1"/>
    <row r="91" spans="2:13" ht="18" customHeight="1">
      <c r="B91" s="353" t="s">
        <v>45</v>
      </c>
      <c r="C91" s="353"/>
      <c r="D91" s="353"/>
      <c r="E91" s="38"/>
      <c r="F91" s="354" t="s">
        <v>46</v>
      </c>
      <c r="G91" s="354"/>
      <c r="I91" s="355" t="s">
        <v>71</v>
      </c>
      <c r="J91" s="355"/>
      <c r="K91" s="61"/>
      <c r="L91" s="356" t="s">
        <v>72</v>
      </c>
      <c r="M91" s="356"/>
    </row>
    <row r="92" spans="2:13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3" ht="18" customHeight="1">
      <c r="B93" s="41" t="s">
        <v>68</v>
      </c>
      <c r="C93" s="67">
        <f>C12+C32+C52</f>
        <v>2</v>
      </c>
      <c r="D93" s="68">
        <f t="shared" ref="D93" si="3">D12+D32+D52</f>
        <v>14271.39</v>
      </c>
      <c r="E93" s="63"/>
      <c r="F93" s="67">
        <f>F12+F32+F52</f>
        <v>3</v>
      </c>
      <c r="G93" s="68">
        <f>G12+G32+G52</f>
        <v>9097.08</v>
      </c>
      <c r="H93" s="63"/>
      <c r="I93" s="67">
        <f>C93+F93</f>
        <v>5</v>
      </c>
      <c r="J93" s="315">
        <f>D93+G93</f>
        <v>23368.47</v>
      </c>
      <c r="K93" s="69"/>
      <c r="L93" s="70">
        <v>6</v>
      </c>
      <c r="M93" s="71">
        <f t="shared" ref="M93:M108" si="4">I93/L93</f>
        <v>0.83333333333333337</v>
      </c>
    </row>
    <row r="94" spans="2:13" ht="18" customHeight="1">
      <c r="B94" s="41" t="s">
        <v>51</v>
      </c>
      <c r="C94" s="67">
        <f t="shared" ref="C94:D108" si="5">C13+C33+C53</f>
        <v>9</v>
      </c>
      <c r="D94" s="68">
        <f t="shared" si="5"/>
        <v>51026.5</v>
      </c>
      <c r="E94" s="63"/>
      <c r="F94" s="67">
        <f t="shared" ref="F94:G108" si="6">F13+F33+F53</f>
        <v>0</v>
      </c>
      <c r="G94" s="68">
        <f>G13+G33+G53</f>
        <v>0</v>
      </c>
      <c r="H94" s="63"/>
      <c r="I94" s="67">
        <f t="shared" ref="I94:I108" si="7">C94+F94</f>
        <v>9</v>
      </c>
      <c r="J94" s="315">
        <f t="shared" ref="J94:J108" si="8">D94+G94</f>
        <v>51026.5</v>
      </c>
      <c r="K94" s="69"/>
      <c r="L94" s="70">
        <v>23</v>
      </c>
      <c r="M94" s="71">
        <f t="shared" si="4"/>
        <v>0.39130434782608697</v>
      </c>
    </row>
    <row r="95" spans="2:13" ht="18" customHeight="1">
      <c r="B95" s="41" t="s">
        <v>52</v>
      </c>
      <c r="C95" s="67">
        <f t="shared" si="5"/>
        <v>10</v>
      </c>
      <c r="D95" s="68">
        <f t="shared" si="5"/>
        <v>82488.479999999996</v>
      </c>
      <c r="E95" s="63"/>
      <c r="F95" s="67">
        <f t="shared" si="6"/>
        <v>11</v>
      </c>
      <c r="G95" s="68">
        <f t="shared" si="6"/>
        <v>155389.15</v>
      </c>
      <c r="H95" s="63"/>
      <c r="I95" s="67">
        <f t="shared" si="7"/>
        <v>21</v>
      </c>
      <c r="J95" s="315">
        <f t="shared" si="8"/>
        <v>237877.63</v>
      </c>
      <c r="K95" s="69"/>
      <c r="L95" s="70">
        <v>26</v>
      </c>
      <c r="M95" s="71">
        <f t="shared" si="4"/>
        <v>0.80769230769230771</v>
      </c>
    </row>
    <row r="96" spans="2:13" ht="18" customHeight="1">
      <c r="B96" s="41" t="s">
        <v>53</v>
      </c>
      <c r="C96" s="67">
        <f t="shared" si="5"/>
        <v>10</v>
      </c>
      <c r="D96" s="68">
        <f t="shared" si="5"/>
        <v>53245.36</v>
      </c>
      <c r="E96" s="63"/>
      <c r="F96" s="67">
        <f t="shared" si="6"/>
        <v>6</v>
      </c>
      <c r="G96" s="68">
        <f t="shared" si="6"/>
        <v>8108.48</v>
      </c>
      <c r="H96" s="63"/>
      <c r="I96" s="67">
        <f t="shared" si="7"/>
        <v>16</v>
      </c>
      <c r="J96" s="315">
        <f t="shared" si="8"/>
        <v>61353.84</v>
      </c>
      <c r="K96" s="69"/>
      <c r="L96" s="70">
        <v>35</v>
      </c>
      <c r="M96" s="71">
        <f t="shared" si="4"/>
        <v>0.45714285714285713</v>
      </c>
    </row>
    <row r="97" spans="2:13" ht="18" customHeight="1">
      <c r="B97" s="41" t="s">
        <v>54</v>
      </c>
      <c r="C97" s="67">
        <f t="shared" si="5"/>
        <v>0</v>
      </c>
      <c r="D97" s="68">
        <f t="shared" si="5"/>
        <v>0</v>
      </c>
      <c r="E97" s="63"/>
      <c r="F97" s="67">
        <f t="shared" si="6"/>
        <v>0</v>
      </c>
      <c r="G97" s="68">
        <f t="shared" si="6"/>
        <v>0</v>
      </c>
      <c r="H97" s="63"/>
      <c r="I97" s="67">
        <f t="shared" si="7"/>
        <v>0</v>
      </c>
      <c r="J97" s="315">
        <f t="shared" si="8"/>
        <v>0</v>
      </c>
      <c r="K97" s="69"/>
      <c r="L97" s="70">
        <v>19</v>
      </c>
      <c r="M97" s="71">
        <f t="shared" si="4"/>
        <v>0</v>
      </c>
    </row>
    <row r="98" spans="2:13" ht="18" customHeight="1">
      <c r="B98" s="41" t="s">
        <v>55</v>
      </c>
      <c r="C98" s="67">
        <f t="shared" si="5"/>
        <v>0</v>
      </c>
      <c r="D98" s="68">
        <f t="shared" si="5"/>
        <v>0</v>
      </c>
      <c r="E98" s="63"/>
      <c r="F98" s="67">
        <f t="shared" si="6"/>
        <v>0</v>
      </c>
      <c r="G98" s="68">
        <f t="shared" si="6"/>
        <v>0</v>
      </c>
      <c r="H98" s="63"/>
      <c r="I98" s="67">
        <f t="shared" si="7"/>
        <v>0</v>
      </c>
      <c r="J98" s="315">
        <f t="shared" si="8"/>
        <v>0</v>
      </c>
      <c r="K98" s="69"/>
      <c r="L98" s="70">
        <v>15</v>
      </c>
      <c r="M98" s="71">
        <f t="shared" si="4"/>
        <v>0</v>
      </c>
    </row>
    <row r="99" spans="2:13" ht="18" customHeight="1">
      <c r="B99" s="41" t="s">
        <v>56</v>
      </c>
      <c r="C99" s="67">
        <f t="shared" si="5"/>
        <v>22</v>
      </c>
      <c r="D99" s="68">
        <f t="shared" si="5"/>
        <v>103698.8</v>
      </c>
      <c r="E99" s="63"/>
      <c r="F99" s="67">
        <f t="shared" si="6"/>
        <v>0</v>
      </c>
      <c r="G99" s="68">
        <f t="shared" si="6"/>
        <v>0</v>
      </c>
      <c r="H99" s="63"/>
      <c r="I99" s="67">
        <f t="shared" si="7"/>
        <v>22</v>
      </c>
      <c r="J99" s="315">
        <f t="shared" si="8"/>
        <v>103698.8</v>
      </c>
      <c r="K99" s="69"/>
      <c r="L99" s="70">
        <v>33</v>
      </c>
      <c r="M99" s="71">
        <f t="shared" si="4"/>
        <v>0.66666666666666663</v>
      </c>
    </row>
    <row r="100" spans="2:13" ht="18" customHeight="1">
      <c r="B100" s="41" t="s">
        <v>57</v>
      </c>
      <c r="C100" s="67">
        <f t="shared" si="5"/>
        <v>48</v>
      </c>
      <c r="D100" s="68">
        <f t="shared" si="5"/>
        <v>418839.96</v>
      </c>
      <c r="E100" s="76"/>
      <c r="F100" s="67">
        <f t="shared" si="6"/>
        <v>8</v>
      </c>
      <c r="G100" s="68">
        <f t="shared" si="6"/>
        <v>46052.6</v>
      </c>
      <c r="H100" s="63"/>
      <c r="I100" s="67">
        <f t="shared" si="7"/>
        <v>56</v>
      </c>
      <c r="J100" s="315">
        <f t="shared" si="8"/>
        <v>464892.56</v>
      </c>
      <c r="K100" s="69"/>
      <c r="L100" s="70">
        <v>56</v>
      </c>
      <c r="M100" s="71">
        <f t="shared" si="4"/>
        <v>1</v>
      </c>
    </row>
    <row r="101" spans="2:13" ht="18" customHeight="1">
      <c r="B101" s="41" t="s">
        <v>58</v>
      </c>
      <c r="C101" s="67">
        <f t="shared" si="5"/>
        <v>3</v>
      </c>
      <c r="D101" s="68">
        <f t="shared" si="5"/>
        <v>14209.130000000001</v>
      </c>
      <c r="E101" s="76"/>
      <c r="F101" s="67">
        <f t="shared" si="6"/>
        <v>0</v>
      </c>
      <c r="G101" s="68">
        <f t="shared" si="6"/>
        <v>0</v>
      </c>
      <c r="H101" s="63"/>
      <c r="I101" s="67">
        <f t="shared" si="7"/>
        <v>3</v>
      </c>
      <c r="J101" s="315">
        <f t="shared" si="8"/>
        <v>14209.130000000001</v>
      </c>
      <c r="K101" s="69"/>
      <c r="L101" s="70">
        <v>6</v>
      </c>
      <c r="M101" s="71">
        <f t="shared" si="4"/>
        <v>0.5</v>
      </c>
    </row>
    <row r="102" spans="2:13" ht="18" customHeight="1">
      <c r="B102" s="41" t="s">
        <v>59</v>
      </c>
      <c r="C102" s="67">
        <f t="shared" si="5"/>
        <v>10</v>
      </c>
      <c r="D102" s="68">
        <f t="shared" si="5"/>
        <v>67242.45</v>
      </c>
      <c r="E102" s="63"/>
      <c r="F102" s="67">
        <f t="shared" si="6"/>
        <v>2</v>
      </c>
      <c r="G102" s="68">
        <f t="shared" si="6"/>
        <v>2636.92</v>
      </c>
      <c r="H102" s="63"/>
      <c r="I102" s="67">
        <f t="shared" si="7"/>
        <v>12</v>
      </c>
      <c r="J102" s="315">
        <f t="shared" si="8"/>
        <v>69879.37</v>
      </c>
      <c r="K102" s="69"/>
      <c r="L102" s="70">
        <v>17</v>
      </c>
      <c r="M102" s="71">
        <f t="shared" si="4"/>
        <v>0.70588235294117652</v>
      </c>
    </row>
    <row r="103" spans="2:13" ht="18" customHeight="1">
      <c r="B103" s="41" t="s">
        <v>60</v>
      </c>
      <c r="C103" s="67">
        <f t="shared" si="5"/>
        <v>1</v>
      </c>
      <c r="D103" s="68">
        <f t="shared" si="5"/>
        <v>9155.67</v>
      </c>
      <c r="E103" s="63"/>
      <c r="F103" s="67">
        <f t="shared" si="6"/>
        <v>3</v>
      </c>
      <c r="G103" s="68">
        <f t="shared" si="6"/>
        <v>13712.52</v>
      </c>
      <c r="H103" s="63"/>
      <c r="I103" s="67">
        <f t="shared" si="7"/>
        <v>4</v>
      </c>
      <c r="J103" s="315">
        <f t="shared" si="8"/>
        <v>22868.190000000002</v>
      </c>
      <c r="K103" s="69"/>
      <c r="L103" s="70">
        <v>10</v>
      </c>
      <c r="M103" s="71">
        <f t="shared" si="4"/>
        <v>0.4</v>
      </c>
    </row>
    <row r="104" spans="2:13" ht="18" customHeight="1">
      <c r="B104" s="41" t="s">
        <v>69</v>
      </c>
      <c r="C104" s="67">
        <f t="shared" si="5"/>
        <v>31</v>
      </c>
      <c r="D104" s="68">
        <f t="shared" si="5"/>
        <v>122936</v>
      </c>
      <c r="E104" s="63"/>
      <c r="F104" s="67">
        <f t="shared" si="6"/>
        <v>2</v>
      </c>
      <c r="G104" s="68">
        <f t="shared" si="6"/>
        <v>8178.26</v>
      </c>
      <c r="H104" s="63"/>
      <c r="I104" s="67">
        <f t="shared" si="7"/>
        <v>33</v>
      </c>
      <c r="J104" s="315">
        <f t="shared" si="8"/>
        <v>131114.26</v>
      </c>
      <c r="K104" s="69"/>
      <c r="L104" s="70">
        <v>36</v>
      </c>
      <c r="M104" s="71">
        <f t="shared" si="4"/>
        <v>0.91666666666666663</v>
      </c>
    </row>
    <row r="105" spans="2:13" ht="18" customHeight="1">
      <c r="B105" s="41" t="s">
        <v>62</v>
      </c>
      <c r="C105" s="67">
        <f t="shared" si="5"/>
        <v>7</v>
      </c>
      <c r="D105" s="68">
        <f t="shared" si="5"/>
        <v>62934.17</v>
      </c>
      <c r="E105" s="63"/>
      <c r="F105" s="67">
        <f t="shared" si="6"/>
        <v>0</v>
      </c>
      <c r="G105" s="68">
        <f t="shared" si="6"/>
        <v>0</v>
      </c>
      <c r="H105" s="63"/>
      <c r="I105" s="67">
        <f t="shared" si="7"/>
        <v>7</v>
      </c>
      <c r="J105" s="315">
        <f t="shared" si="8"/>
        <v>62934.17</v>
      </c>
      <c r="K105" s="69"/>
      <c r="L105" s="70">
        <v>13</v>
      </c>
      <c r="M105" s="71">
        <f t="shared" si="4"/>
        <v>0.53846153846153844</v>
      </c>
    </row>
    <row r="106" spans="2:13" ht="18" customHeight="1">
      <c r="B106" s="41" t="s">
        <v>63</v>
      </c>
      <c r="C106" s="67">
        <f t="shared" si="5"/>
        <v>26</v>
      </c>
      <c r="D106" s="68">
        <f t="shared" si="5"/>
        <v>288837.89</v>
      </c>
      <c r="E106" s="63"/>
      <c r="F106" s="67">
        <f t="shared" si="6"/>
        <v>1</v>
      </c>
      <c r="G106" s="68">
        <f t="shared" si="6"/>
        <v>1318.46</v>
      </c>
      <c r="H106" s="63"/>
      <c r="I106" s="67">
        <f t="shared" si="7"/>
        <v>27</v>
      </c>
      <c r="J106" s="315">
        <f t="shared" si="8"/>
        <v>290156.35000000003</v>
      </c>
      <c r="K106" s="69"/>
      <c r="L106" s="70">
        <v>20</v>
      </c>
      <c r="M106" s="71">
        <f t="shared" si="4"/>
        <v>1.35</v>
      </c>
    </row>
    <row r="107" spans="2:13" ht="18" customHeight="1">
      <c r="B107" s="41" t="s">
        <v>64</v>
      </c>
      <c r="C107" s="67">
        <f t="shared" si="5"/>
        <v>15</v>
      </c>
      <c r="D107" s="68">
        <f t="shared" si="5"/>
        <v>48029.120000000003</v>
      </c>
      <c r="E107" s="63"/>
      <c r="F107" s="67">
        <f t="shared" si="6"/>
        <v>7</v>
      </c>
      <c r="G107" s="68">
        <f t="shared" si="6"/>
        <v>10613.26</v>
      </c>
      <c r="H107" s="63"/>
      <c r="I107" s="67">
        <f t="shared" si="7"/>
        <v>22</v>
      </c>
      <c r="J107" s="315">
        <f t="shared" si="8"/>
        <v>58642.380000000005</v>
      </c>
      <c r="K107" s="69"/>
      <c r="L107" s="70">
        <v>14</v>
      </c>
      <c r="M107" s="71">
        <f t="shared" si="4"/>
        <v>1.5714285714285714</v>
      </c>
    </row>
    <row r="108" spans="2:13" ht="18" customHeight="1">
      <c r="B108" s="49" t="s">
        <v>65</v>
      </c>
      <c r="C108" s="67">
        <f t="shared" si="5"/>
        <v>18</v>
      </c>
      <c r="D108" s="68">
        <f t="shared" si="5"/>
        <v>220994.57</v>
      </c>
      <c r="E108" s="63"/>
      <c r="F108" s="67">
        <f t="shared" si="6"/>
        <v>6</v>
      </c>
      <c r="G108" s="68">
        <f t="shared" si="6"/>
        <v>60583.83</v>
      </c>
      <c r="H108" s="63"/>
      <c r="I108" s="67">
        <f t="shared" si="7"/>
        <v>24</v>
      </c>
      <c r="J108" s="315">
        <f t="shared" si="8"/>
        <v>281578.40000000002</v>
      </c>
      <c r="K108" s="69"/>
      <c r="L108" s="70">
        <v>32</v>
      </c>
      <c r="M108" s="71">
        <f t="shared" si="4"/>
        <v>0.75</v>
      </c>
    </row>
    <row r="109" spans="2:13" ht="18" customHeight="1">
      <c r="B109" s="50" t="s">
        <v>66</v>
      </c>
      <c r="C109" s="67">
        <f>C28+C48+C68</f>
        <v>212</v>
      </c>
      <c r="D109" s="68">
        <f>SUM(D93:D108)</f>
        <v>1557909.4900000002</v>
      </c>
      <c r="E109" s="63"/>
      <c r="F109" s="67">
        <f>F28+F48+F68</f>
        <v>49</v>
      </c>
      <c r="G109" s="68">
        <f t="shared" ref="G109" si="9">G28+G48+G68</f>
        <v>315690.56</v>
      </c>
      <c r="H109" s="63"/>
      <c r="I109" s="67">
        <f>C109+F109</f>
        <v>261</v>
      </c>
      <c r="J109" s="68">
        <f>SUM(J93:J108)</f>
        <v>1873600.0499999998</v>
      </c>
      <c r="K109" s="69"/>
      <c r="L109" s="70">
        <f>SUM(L93:L108)</f>
        <v>361</v>
      </c>
      <c r="M109" s="71">
        <f>I109/L109</f>
        <v>0.7229916897506925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71:D71"/>
    <mergeCell ref="F71:G71"/>
    <mergeCell ref="I71:J71"/>
    <mergeCell ref="L71:M71"/>
    <mergeCell ref="B91:D91"/>
    <mergeCell ref="F91:G91"/>
    <mergeCell ref="I91:J91"/>
    <mergeCell ref="L91:M91"/>
    <mergeCell ref="B10:D10"/>
    <mergeCell ref="F10:G10"/>
    <mergeCell ref="B30:D30"/>
    <mergeCell ref="F30:G30"/>
    <mergeCell ref="B50:D50"/>
    <mergeCell ref="F50:G50"/>
  </mergeCells>
  <conditionalFormatting sqref="M75:M77 M88:M89 M85 M82">
    <cfRule type="cellIs" dxfId="13" priority="2" operator="equal">
      <formula>1</formula>
    </cfRule>
    <cfRule type="cellIs" dxfId="12" priority="3" operator="greaterThan">
      <formula>1</formula>
    </cfRule>
    <cfRule type="cellIs" dxfId="11" priority="10" operator="lessThan">
      <formula>1</formula>
    </cfRule>
  </conditionalFormatting>
  <conditionalFormatting sqref="M93:M109">
    <cfRule type="cellIs" dxfId="10" priority="5" operator="equal">
      <formula>1</formula>
    </cfRule>
    <cfRule type="cellIs" dxfId="9" priority="6" operator="greaterThan">
      <formula>1</formula>
    </cfRule>
    <cfRule type="cellIs" dxfId="8" priority="11" operator="lessThan">
      <formula>1</formula>
    </cfRule>
  </conditionalFormatting>
  <conditionalFormatting sqref="M75:M77 M88:M89 M85 M82">
    <cfRule type="cellIs" dxfId="7" priority="7" operator="lessThan">
      <formula>1</formula>
    </cfRule>
    <cfRule type="cellIs" dxfId="6" priority="8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zoomScale="70" zoomScaleNormal="70" workbookViewId="0">
      <selection activeCell="M28" sqref="M28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2.85546875" style="1" customWidth="1"/>
    <col min="9" max="9" width="32.28515625" style="2" customWidth="1"/>
    <col min="10" max="10" width="10.285156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5.5703125" style="77" customWidth="1"/>
    <col min="15" max="15" width="3.7109375" style="1" customWidth="1"/>
    <col min="16" max="16" width="24.28515625" style="1" customWidth="1"/>
    <col min="17" max="17" width="4" style="1" customWidth="1"/>
    <col min="18" max="18" width="32.28515625" style="1" customWidth="1"/>
    <col min="19" max="19" width="3.570312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59" t="s">
        <v>233</v>
      </c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</row>
    <row r="8" spans="1:20" ht="7.5" customHeight="1"/>
    <row r="9" spans="1:20" ht="29.25" customHeight="1">
      <c r="A9" s="360" t="s">
        <v>81</v>
      </c>
      <c r="B9" s="360" t="s">
        <v>5</v>
      </c>
      <c r="C9" s="79"/>
      <c r="D9" s="361" t="s">
        <v>82</v>
      </c>
      <c r="E9" s="361"/>
      <c r="F9" s="361"/>
      <c r="G9" s="79"/>
      <c r="H9" s="362" t="s">
        <v>83</v>
      </c>
      <c r="I9" s="361" t="s">
        <v>84</v>
      </c>
      <c r="J9" s="361"/>
      <c r="K9" s="361"/>
      <c r="L9" s="79"/>
      <c r="M9" s="363" t="s">
        <v>85</v>
      </c>
      <c r="N9" s="364" t="s">
        <v>86</v>
      </c>
      <c r="P9" s="82" t="s">
        <v>87</v>
      </c>
      <c r="R9" s="357" t="s">
        <v>88</v>
      </c>
      <c r="T9" s="358" t="s">
        <v>89</v>
      </c>
    </row>
    <row r="10" spans="1:20" ht="35.25" customHeight="1">
      <c r="A10" s="360"/>
      <c r="B10" s="360"/>
      <c r="C10" s="79"/>
      <c r="D10" s="80" t="s">
        <v>27</v>
      </c>
      <c r="E10" s="80" t="s">
        <v>90</v>
      </c>
      <c r="F10" s="78" t="s">
        <v>9</v>
      </c>
      <c r="G10" s="79"/>
      <c r="H10" s="362"/>
      <c r="I10" s="80" t="s">
        <v>91</v>
      </c>
      <c r="J10" s="80" t="s">
        <v>36</v>
      </c>
      <c r="K10" s="78" t="s">
        <v>92</v>
      </c>
      <c r="L10" s="79"/>
      <c r="M10" s="363"/>
      <c r="N10" s="364"/>
      <c r="P10" s="83" t="s">
        <v>93</v>
      </c>
      <c r="R10" s="357"/>
      <c r="T10" s="358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62934.17</v>
      </c>
      <c r="L11" s="85"/>
      <c r="M11" s="289">
        <v>8079.07</v>
      </c>
      <c r="N11" s="91">
        <f t="shared" ref="N11:N26" si="1">I11-(K11-M11)</f>
        <v>23553.620000000003</v>
      </c>
      <c r="P11" s="90">
        <f>Produção_tabwin!G105</f>
        <v>0</v>
      </c>
      <c r="R11" s="90">
        <f>P11+K11</f>
        <v>62934.17</v>
      </c>
      <c r="T11" s="90">
        <f t="shared" ref="T11:T27" si="2">I11-R11</f>
        <v>15474.550000000003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103698.8</v>
      </c>
      <c r="L12" s="85"/>
      <c r="M12" s="289">
        <v>0</v>
      </c>
      <c r="N12" s="91">
        <f t="shared" si="1"/>
        <v>97135.05</v>
      </c>
      <c r="P12" s="90">
        <f>Produção_tabwin!G99</f>
        <v>0</v>
      </c>
      <c r="R12" s="90">
        <f t="shared" ref="R12:R26" si="3">K12+P12</f>
        <v>103698.8</v>
      </c>
      <c r="T12" s="90">
        <f t="shared" si="2"/>
        <v>97135.05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14271.39</v>
      </c>
      <c r="L13" s="85"/>
      <c r="M13" s="289">
        <v>0</v>
      </c>
      <c r="N13" s="91">
        <f t="shared" si="1"/>
        <v>-22.099999999998545</v>
      </c>
      <c r="P13" s="90">
        <f>Produção_tabwin!G93</f>
        <v>9097.08</v>
      </c>
      <c r="R13" s="90">
        <f t="shared" si="3"/>
        <v>23368.47</v>
      </c>
      <c r="T13" s="90">
        <f t="shared" si="2"/>
        <v>-9119.18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67242.45</v>
      </c>
      <c r="L14" s="85"/>
      <c r="M14" s="289">
        <v>5579.78</v>
      </c>
      <c r="N14" s="91">
        <f t="shared" si="1"/>
        <v>73149.060000000012</v>
      </c>
      <c r="P14" s="90">
        <f>Produção_tabwin!G102</f>
        <v>2636.92</v>
      </c>
      <c r="R14" s="90">
        <f t="shared" si="3"/>
        <v>69879.37</v>
      </c>
      <c r="T14" s="90">
        <f t="shared" si="2"/>
        <v>64932.360000000015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0</v>
      </c>
      <c r="L15" s="85"/>
      <c r="M15" s="289">
        <v>0</v>
      </c>
      <c r="N15" s="91">
        <f t="shared" si="1"/>
        <v>96950.09</v>
      </c>
      <c r="P15" s="90">
        <f>Produção_tabwin!G98</f>
        <v>0</v>
      </c>
      <c r="R15" s="90">
        <f t="shared" si="3"/>
        <v>0</v>
      </c>
      <c r="T15" s="90">
        <f t="shared" si="2"/>
        <v>96950.09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51026.5</v>
      </c>
      <c r="L16" s="85"/>
      <c r="M16" s="289">
        <v>7225.3</v>
      </c>
      <c r="N16" s="91">
        <f t="shared" si="1"/>
        <v>112175.06999999999</v>
      </c>
      <c r="P16" s="90">
        <f>Produção_tabwin!G94</f>
        <v>0</v>
      </c>
      <c r="R16" s="90">
        <f t="shared" si="3"/>
        <v>51026.5</v>
      </c>
      <c r="T16" s="90">
        <f t="shared" si="2"/>
        <v>104949.76999999999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82488.479999999996</v>
      </c>
      <c r="L17" s="85"/>
      <c r="M17" s="289">
        <v>0</v>
      </c>
      <c r="N17" s="91">
        <f t="shared" si="1"/>
        <v>19048.090000000011</v>
      </c>
      <c r="P17" s="90">
        <f>Produção_tabwin!G95</f>
        <v>155389.15</v>
      </c>
      <c r="R17" s="90">
        <f t="shared" si="3"/>
        <v>237877.63</v>
      </c>
      <c r="T17" s="90">
        <f t="shared" si="2"/>
        <v>-136341.06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48029.120000000003</v>
      </c>
      <c r="L18" s="85"/>
      <c r="M18" s="289">
        <v>4506.2700000000004</v>
      </c>
      <c r="N18" s="91">
        <f t="shared" si="1"/>
        <v>27020.259999999995</v>
      </c>
      <c r="P18" s="90">
        <f>Produção_tabwin!G107</f>
        <v>10613.26</v>
      </c>
      <c r="R18" s="90">
        <f t="shared" si="3"/>
        <v>58642.380000000005</v>
      </c>
      <c r="T18" s="90">
        <f t="shared" si="2"/>
        <v>11900.729999999996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0</v>
      </c>
      <c r="L19" s="85"/>
      <c r="M19" s="289">
        <v>0</v>
      </c>
      <c r="N19" s="91">
        <f t="shared" si="1"/>
        <v>57731.7</v>
      </c>
      <c r="P19" s="90">
        <f>Produção_tabwin!G97</f>
        <v>0</v>
      </c>
      <c r="R19" s="90">
        <f t="shared" si="3"/>
        <v>0</v>
      </c>
      <c r="T19" s="90">
        <f t="shared" si="2"/>
        <v>57731.7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288837.89</v>
      </c>
      <c r="L20" s="85"/>
      <c r="M20" s="289">
        <v>0</v>
      </c>
      <c r="N20" s="91">
        <f t="shared" si="1"/>
        <v>-117934.16</v>
      </c>
      <c r="P20" s="90">
        <f>Produção_tabwin!G106</f>
        <v>1318.46</v>
      </c>
      <c r="R20" s="90">
        <f t="shared" si="3"/>
        <v>290156.35000000003</v>
      </c>
      <c r="T20" s="90">
        <f t="shared" si="2"/>
        <v>-119252.62000000002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122936</v>
      </c>
      <c r="L21" s="85"/>
      <c r="M21" s="289">
        <v>0</v>
      </c>
      <c r="N21" s="91">
        <f t="shared" si="1"/>
        <v>-50847.270000000004</v>
      </c>
      <c r="P21" s="90">
        <f>Produção_tabwin!G104</f>
        <v>8178.26</v>
      </c>
      <c r="R21" s="90">
        <f t="shared" si="3"/>
        <v>131114.26</v>
      </c>
      <c r="T21" s="90">
        <f t="shared" si="2"/>
        <v>-59025.530000000013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220994.57</v>
      </c>
      <c r="L22" s="85"/>
      <c r="M22" s="289">
        <v>0</v>
      </c>
      <c r="N22" s="91">
        <f t="shared" si="1"/>
        <v>14655.5</v>
      </c>
      <c r="P22" s="90">
        <f>Produção_tabwin!G108</f>
        <v>60583.83</v>
      </c>
      <c r="R22" s="90">
        <f t="shared" si="3"/>
        <v>281578.40000000002</v>
      </c>
      <c r="T22" s="90">
        <f t="shared" si="2"/>
        <v>-45928.330000000016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53245.36</v>
      </c>
      <c r="L23" s="85"/>
      <c r="M23" s="289">
        <v>3335.57</v>
      </c>
      <c r="N23" s="91">
        <f t="shared" si="1"/>
        <v>41524.249999999993</v>
      </c>
      <c r="P23" s="90">
        <f>Produção_tabwin!G96</f>
        <v>8108.48</v>
      </c>
      <c r="R23" s="90">
        <f t="shared" si="3"/>
        <v>61353.84</v>
      </c>
      <c r="T23" s="90">
        <f t="shared" si="2"/>
        <v>30080.199999999997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418839.96</v>
      </c>
      <c r="L24" s="85"/>
      <c r="M24" s="289">
        <v>66765.3</v>
      </c>
      <c r="N24" s="91">
        <f t="shared" si="1"/>
        <v>-196012.02000000002</v>
      </c>
      <c r="P24" s="90">
        <f>Produção_tabwin!G100</f>
        <v>46052.6</v>
      </c>
      <c r="R24" s="90">
        <f t="shared" si="3"/>
        <v>464892.56</v>
      </c>
      <c r="T24" s="90">
        <f t="shared" si="2"/>
        <v>-308829.92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14209.130000000001</v>
      </c>
      <c r="L25" s="85"/>
      <c r="M25" s="289">
        <v>9707.36</v>
      </c>
      <c r="N25" s="91">
        <f t="shared" si="1"/>
        <v>19679.61</v>
      </c>
      <c r="P25" s="90">
        <f>Produção_tabwin!G101</f>
        <v>0</v>
      </c>
      <c r="R25" s="90">
        <f t="shared" si="3"/>
        <v>14209.130000000001</v>
      </c>
      <c r="T25" s="90">
        <f t="shared" si="2"/>
        <v>9972.25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9155.67</v>
      </c>
      <c r="L26" s="85"/>
      <c r="M26" s="289">
        <v>0</v>
      </c>
      <c r="N26" s="91">
        <f t="shared" si="1"/>
        <v>31959.78</v>
      </c>
      <c r="P26" s="90">
        <f>Produção_tabwin!G103</f>
        <v>13712.52</v>
      </c>
      <c r="R26" s="90">
        <f t="shared" si="3"/>
        <v>22868.190000000002</v>
      </c>
      <c r="T26" s="90">
        <f t="shared" si="2"/>
        <v>18247.259999999995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1557909.49</v>
      </c>
      <c r="L27" s="79"/>
      <c r="M27" s="100">
        <f>SUM(M11:M26)</f>
        <v>105198.65000000001</v>
      </c>
      <c r="N27" s="101">
        <f>SUM(N11:N26)</f>
        <v>249766.53</v>
      </c>
      <c r="P27" s="102">
        <f>SUM(P11:P26)</f>
        <v>315690.56000000006</v>
      </c>
      <c r="R27" s="102">
        <f>SUM(R11:R26)</f>
        <v>1873600.05</v>
      </c>
      <c r="T27" s="103">
        <f t="shared" si="2"/>
        <v>-171122.68000000017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N11+N15+N17</f>
        <v>139551.79999999999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N12+N13+N16+N18+N19</f>
        <v>294039.98000000004</v>
      </c>
    </row>
    <row r="32" spans="1:258" ht="25.5" customHeight="1">
      <c r="T32" s="15"/>
    </row>
    <row r="33" spans="2:20" ht="25.5" customHeight="1">
      <c r="K33" s="105" t="s">
        <v>112</v>
      </c>
      <c r="L33" s="107"/>
      <c r="M33" s="107"/>
      <c r="N33" s="101">
        <f>N21</f>
        <v>-50847.270000000004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N14+N20+N22+N23+N24+N25+N26</f>
        <v>-132977.98000000001</v>
      </c>
    </row>
    <row r="36" spans="2:20" ht="27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88704.529999999984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161062.00000000003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B7" sqref="B7:K7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59" t="s">
        <v>234</v>
      </c>
      <c r="C7" s="359"/>
      <c r="D7" s="359"/>
      <c r="E7" s="359"/>
      <c r="F7" s="359"/>
      <c r="G7" s="359"/>
      <c r="H7" s="359"/>
      <c r="I7" s="359"/>
      <c r="J7" s="359"/>
      <c r="K7" s="359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0" t="s">
        <v>116</v>
      </c>
      <c r="B9" s="360" t="s">
        <v>5</v>
      </c>
      <c r="C9" s="79"/>
      <c r="D9" s="361" t="s">
        <v>82</v>
      </c>
      <c r="E9" s="361"/>
      <c r="F9" s="361"/>
      <c r="G9" s="362" t="s">
        <v>83</v>
      </c>
      <c r="H9" s="361" t="s">
        <v>117</v>
      </c>
      <c r="I9" s="361"/>
      <c r="J9" s="79"/>
      <c r="K9" s="364" t="s">
        <v>86</v>
      </c>
      <c r="M9" s="82" t="s">
        <v>87</v>
      </c>
    </row>
    <row r="10" spans="1:13" ht="27" customHeight="1">
      <c r="A10" s="360"/>
      <c r="B10" s="360"/>
      <c r="C10" s="79"/>
      <c r="D10" s="80" t="s">
        <v>27</v>
      </c>
      <c r="E10" s="80" t="s">
        <v>90</v>
      </c>
      <c r="F10" s="78" t="s">
        <v>9</v>
      </c>
      <c r="G10" s="362"/>
      <c r="H10" s="80" t="s">
        <v>91</v>
      </c>
      <c r="I10" s="117" t="s">
        <v>92</v>
      </c>
      <c r="J10" s="79"/>
      <c r="K10" s="364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24344.33</v>
      </c>
      <c r="J11" s="85"/>
      <c r="K11" s="120">
        <f t="shared" ref="K11:K17" si="0">H11-I11</f>
        <v>105807.09</v>
      </c>
      <c r="M11" s="90">
        <f>Produção_tabwin!G85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0</v>
      </c>
      <c r="J12" s="85"/>
      <c r="K12" s="120">
        <f t="shared" si="0"/>
        <v>15262.59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0</v>
      </c>
      <c r="J13" s="85"/>
      <c r="K13" s="120">
        <f t="shared" si="0"/>
        <v>28723.01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0</v>
      </c>
      <c r="J14" s="85"/>
      <c r="K14" s="120">
        <f t="shared" si="0"/>
        <v>79182.929999999993</v>
      </c>
      <c r="M14" s="90">
        <f>Produção_tabwin!G75</f>
        <v>144331.88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0</v>
      </c>
      <c r="J15" s="85"/>
      <c r="K15" s="120">
        <f t="shared" si="0"/>
        <v>46450.53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213399.18</v>
      </c>
      <c r="J16" s="85"/>
      <c r="K16" s="120">
        <f t="shared" si="0"/>
        <v>-164692.69999999998</v>
      </c>
      <c r="M16" s="90">
        <f>Produção_tabwin!G80</f>
        <v>0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0</v>
      </c>
      <c r="J17" s="85"/>
      <c r="K17" s="120">
        <f t="shared" si="0"/>
        <v>0</v>
      </c>
      <c r="M17" s="90">
        <f>Produção_tabwin!G88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237743.51</v>
      </c>
      <c r="J18" s="79"/>
      <c r="K18" s="101">
        <f>SUM(K11:K17)</f>
        <v>110733.45000000004</v>
      </c>
      <c r="M18" s="316">
        <f>SUM(M11:M17)</f>
        <v>144331.88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f>K11</f>
        <v>105807.09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K13+K14+K15</f>
        <v>154356.46999999997</v>
      </c>
    </row>
    <row r="23" spans="1:13" ht="29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K12+K17</f>
        <v>15262.59</v>
      </c>
    </row>
    <row r="25" spans="1:13" ht="29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K16</f>
        <v>-164692.69999999998</v>
      </c>
    </row>
    <row r="27" spans="1:13" ht="29.25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121069.68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-10336.23000000001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abSelected="1" topLeftCell="A29" zoomScale="70" zoomScaleNormal="70" workbookViewId="0">
      <selection activeCell="I37" sqref="I37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65" t="s">
        <v>235</v>
      </c>
      <c r="B7" s="365"/>
      <c r="C7" s="365"/>
      <c r="D7" s="365"/>
      <c r="E7" s="365"/>
      <c r="F7" s="129"/>
      <c r="G7" s="130"/>
    </row>
    <row r="9" spans="1:13" ht="39" customHeight="1">
      <c r="A9" s="366" t="s">
        <v>116</v>
      </c>
      <c r="B9" s="366" t="s">
        <v>5</v>
      </c>
      <c r="C9" s="367" t="s">
        <v>83</v>
      </c>
      <c r="D9" s="368" t="s">
        <v>84</v>
      </c>
      <c r="E9" s="368"/>
      <c r="F9" s="137"/>
      <c r="G9" s="369" t="s">
        <v>123</v>
      </c>
      <c r="H9" s="138"/>
      <c r="I9" s="369" t="s">
        <v>87</v>
      </c>
      <c r="J9" s="138"/>
      <c r="K9" s="369" t="s">
        <v>124</v>
      </c>
      <c r="L9" s="138"/>
      <c r="M9" s="364" t="s">
        <v>125</v>
      </c>
    </row>
    <row r="10" spans="1:13" ht="39" customHeight="1">
      <c r="A10" s="366"/>
      <c r="B10" s="366"/>
      <c r="C10" s="367"/>
      <c r="D10" s="136" t="s">
        <v>91</v>
      </c>
      <c r="E10" s="134" t="s">
        <v>126</v>
      </c>
      <c r="F10" s="137"/>
      <c r="G10" s="369"/>
      <c r="H10" s="138"/>
      <c r="I10" s="369"/>
      <c r="J10" s="138"/>
      <c r="K10" s="369"/>
      <c r="L10" s="138"/>
      <c r="M10" s="364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54855.1</v>
      </c>
      <c r="F11" s="138"/>
      <c r="G11" s="143">
        <f t="shared" ref="G11:G19" si="0">D11-E11</f>
        <v>153705.04</v>
      </c>
      <c r="H11" s="138"/>
      <c r="I11" s="143">
        <f>Cirurgias_de_Neuro!P11</f>
        <v>0</v>
      </c>
      <c r="J11" s="138"/>
      <c r="K11" s="143">
        <f t="shared" ref="K11:K19" si="1">I11+E11</f>
        <v>54855.1</v>
      </c>
      <c r="L11" s="138"/>
      <c r="M11" s="144">
        <f t="shared" ref="M11:M19" si="2">D11-K11</f>
        <v>153705.04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43522.850000000006</v>
      </c>
      <c r="F12" s="138"/>
      <c r="G12" s="143">
        <f t="shared" si="0"/>
        <v>27020.259999999995</v>
      </c>
      <c r="H12" s="138"/>
      <c r="I12" s="143">
        <f>Cirurgias_de_Neuro!P18</f>
        <v>10613.26</v>
      </c>
      <c r="J12" s="138"/>
      <c r="K12" s="143">
        <f t="shared" si="1"/>
        <v>54136.110000000008</v>
      </c>
      <c r="L12" s="138"/>
      <c r="M12" s="144">
        <f t="shared" si="2"/>
        <v>16406.999999999993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103698.8</v>
      </c>
      <c r="F13" s="138"/>
      <c r="G13" s="143">
        <f t="shared" si="0"/>
        <v>97135.05</v>
      </c>
      <c r="H13" s="138"/>
      <c r="I13" s="143">
        <f>Cirurgias_de_Neuro!P12</f>
        <v>0</v>
      </c>
      <c r="J13" s="138"/>
      <c r="K13" s="143">
        <f t="shared" si="1"/>
        <v>103698.8</v>
      </c>
      <c r="L13" s="138"/>
      <c r="M13" s="144">
        <f t="shared" si="2"/>
        <v>97135.05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14271.39</v>
      </c>
      <c r="F14" s="138"/>
      <c r="G14" s="143">
        <f t="shared" si="0"/>
        <v>-22.099999999998545</v>
      </c>
      <c r="H14" s="138"/>
      <c r="I14" s="143">
        <f>Cirurgias_de_Neuro!P13</f>
        <v>9097.08</v>
      </c>
      <c r="J14" s="138"/>
      <c r="K14" s="143">
        <f t="shared" si="1"/>
        <v>23368.47</v>
      </c>
      <c r="L14" s="138"/>
      <c r="M14" s="144">
        <f t="shared" si="2"/>
        <v>-9119.18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61662.67</v>
      </c>
      <c r="F15" s="138"/>
      <c r="G15" s="143">
        <f t="shared" si="0"/>
        <v>88411.650000000009</v>
      </c>
      <c r="H15" s="138"/>
      <c r="I15" s="143">
        <f>Cirurgias_de_Neuro!P14</f>
        <v>2636.92</v>
      </c>
      <c r="J15" s="138"/>
      <c r="K15" s="143">
        <f t="shared" si="1"/>
        <v>64299.59</v>
      </c>
      <c r="L15" s="138"/>
      <c r="M15" s="144">
        <f t="shared" si="2"/>
        <v>85774.73000000001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0</v>
      </c>
      <c r="F16" s="138"/>
      <c r="G16" s="143">
        <f t="shared" si="0"/>
        <v>125673.09999999999</v>
      </c>
      <c r="H16" s="138"/>
      <c r="I16" s="143">
        <f>Cirurgias_de_Neuro!P15</f>
        <v>0</v>
      </c>
      <c r="J16" s="138"/>
      <c r="K16" s="143">
        <f t="shared" si="1"/>
        <v>0</v>
      </c>
      <c r="L16" s="138"/>
      <c r="M16" s="144">
        <f t="shared" si="2"/>
        <v>125673.09999999999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43801.2</v>
      </c>
      <c r="F17" s="138"/>
      <c r="G17" s="143">
        <f t="shared" si="0"/>
        <v>112175.06999999999</v>
      </c>
      <c r="H17" s="138"/>
      <c r="I17" s="143">
        <f>Cirurgias_de_Neuro!P16</f>
        <v>0</v>
      </c>
      <c r="J17" s="138"/>
      <c r="K17" s="143">
        <f t="shared" si="1"/>
        <v>43801.2</v>
      </c>
      <c r="L17" s="138"/>
      <c r="M17" s="144">
        <f t="shared" si="2"/>
        <v>112175.06999999999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82488.479999999996</v>
      </c>
      <c r="F18" s="138"/>
      <c r="G18" s="143">
        <f t="shared" si="0"/>
        <v>98231.02</v>
      </c>
      <c r="H18" s="138"/>
      <c r="I18" s="143">
        <f>Cirurgias_de_Neuro!P17</f>
        <v>155389.15</v>
      </c>
      <c r="J18" s="138"/>
      <c r="K18" s="143">
        <f t="shared" si="1"/>
        <v>237877.63</v>
      </c>
      <c r="L18" s="138"/>
      <c r="M18" s="144">
        <f t="shared" si="2"/>
        <v>-57158.130000000005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0</v>
      </c>
      <c r="F19" s="138"/>
      <c r="G19" s="143">
        <f t="shared" si="0"/>
        <v>104182.23</v>
      </c>
      <c r="H19" s="138"/>
      <c r="I19" s="143">
        <f>Cirurgias_de_Neuro!P19</f>
        <v>0</v>
      </c>
      <c r="J19" s="138"/>
      <c r="K19" s="143">
        <f t="shared" si="1"/>
        <v>0</v>
      </c>
      <c r="L19" s="138"/>
      <c r="M19" s="146">
        <f t="shared" si="2"/>
        <v>104182.23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404300.49</v>
      </c>
      <c r="F20" s="138"/>
      <c r="G20" s="147">
        <f>SUM(G11:G19)</f>
        <v>806511.32</v>
      </c>
      <c r="H20" s="138"/>
      <c r="I20" s="147">
        <f>SUM(I11:I19)</f>
        <v>177736.41</v>
      </c>
      <c r="J20" s="138"/>
      <c r="K20" s="147">
        <f>SUM(K11:K19)</f>
        <v>582036.9</v>
      </c>
      <c r="L20" s="138"/>
      <c r="M20" s="148">
        <f>SUM(M11:M19)</f>
        <v>628774.90999999992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68" t="s">
        <v>110</v>
      </c>
      <c r="E22" s="368"/>
      <c r="F22" s="368"/>
      <c r="G22" s="147">
        <f>G14</f>
        <v>-22.099999999998545</v>
      </c>
    </row>
    <row r="23" spans="1:13" ht="31.5" customHeight="1">
      <c r="B23" s="149"/>
      <c r="C23" s="149"/>
      <c r="D23" s="368" t="s">
        <v>128</v>
      </c>
      <c r="E23" s="368"/>
      <c r="F23" s="368"/>
      <c r="G23" s="147">
        <f>G11+G12+G13+G15+G16+G17+G18+G19</f>
        <v>806533.41999999993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66" t="s">
        <v>116</v>
      </c>
      <c r="B25" s="366" t="s">
        <v>5</v>
      </c>
      <c r="C25" s="370" t="s">
        <v>83</v>
      </c>
      <c r="D25" s="368" t="s">
        <v>84</v>
      </c>
      <c r="E25" s="368"/>
      <c r="F25" s="137"/>
      <c r="G25" s="369" t="s">
        <v>86</v>
      </c>
      <c r="I25" s="369" t="s">
        <v>87</v>
      </c>
      <c r="K25" s="369" t="s">
        <v>124</v>
      </c>
      <c r="M25" s="364" t="s">
        <v>125</v>
      </c>
    </row>
    <row r="26" spans="1:13" ht="46.5" customHeight="1">
      <c r="A26" s="366"/>
      <c r="B26" s="366"/>
      <c r="C26" s="370"/>
      <c r="D26" s="136" t="s">
        <v>91</v>
      </c>
      <c r="E26" s="134" t="s">
        <v>92</v>
      </c>
      <c r="F26" s="137"/>
      <c r="G26" s="369"/>
      <c r="I26" s="369"/>
      <c r="K26" s="369"/>
      <c r="M26" s="364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288837.89</v>
      </c>
      <c r="F27" s="138"/>
      <c r="G27" s="143">
        <f t="shared" ref="G27:G33" si="3">D27-E27</f>
        <v>-117934.16</v>
      </c>
      <c r="I27" s="143">
        <f>Produção_tabwin!G106</f>
        <v>1318.46</v>
      </c>
      <c r="K27" s="143">
        <f t="shared" ref="K27:K33" si="4">I27+E27</f>
        <v>290156.35000000003</v>
      </c>
      <c r="M27" s="144">
        <f t="shared" ref="M27:M33" si="5">D27-K27</f>
        <v>-119252.62000000002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220994.57</v>
      </c>
      <c r="F28" s="138"/>
      <c r="G28" s="143">
        <f t="shared" si="3"/>
        <v>14655.5</v>
      </c>
      <c r="I28" s="143">
        <f>Produção_tabwin!G108</f>
        <v>60583.83</v>
      </c>
      <c r="K28" s="143">
        <f t="shared" si="4"/>
        <v>281578.40000000002</v>
      </c>
      <c r="M28" s="144">
        <f t="shared" si="5"/>
        <v>-45928.330000000016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122936</v>
      </c>
      <c r="F29" s="138"/>
      <c r="G29" s="143">
        <f t="shared" si="3"/>
        <v>-50847.270000000004</v>
      </c>
      <c r="I29" s="143">
        <f>Produção_tabwin!G104</f>
        <v>8178.26</v>
      </c>
      <c r="K29" s="143">
        <f t="shared" si="4"/>
        <v>131114.26</v>
      </c>
      <c r="M29" s="144">
        <f t="shared" si="5"/>
        <v>-59025.530000000013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49909.79</v>
      </c>
      <c r="F30" s="138"/>
      <c r="G30" s="143">
        <f t="shared" si="3"/>
        <v>41524.249999999993</v>
      </c>
      <c r="I30" s="143">
        <f>Produção_tabwin!G96</f>
        <v>8108.48</v>
      </c>
      <c r="K30" s="143">
        <f t="shared" si="4"/>
        <v>58018.270000000004</v>
      </c>
      <c r="M30" s="144">
        <f t="shared" si="5"/>
        <v>33415.76999999999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352074.66000000003</v>
      </c>
      <c r="F31" s="138"/>
      <c r="G31" s="143">
        <f t="shared" si="3"/>
        <v>-147305.54</v>
      </c>
      <c r="I31" s="143">
        <f>Produção_tabwin!G100</f>
        <v>46052.6</v>
      </c>
      <c r="K31" s="143">
        <f t="shared" si="4"/>
        <v>398127.26</v>
      </c>
      <c r="M31" s="144">
        <f t="shared" si="5"/>
        <v>-193358.13999999998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4501.7700000000004</v>
      </c>
      <c r="F32" s="138"/>
      <c r="G32" s="143">
        <f t="shared" si="3"/>
        <v>19679.61</v>
      </c>
      <c r="I32" s="143">
        <f>Produção_tabwin!G101</f>
        <v>0</v>
      </c>
      <c r="K32" s="143">
        <f t="shared" si="4"/>
        <v>4501.7700000000004</v>
      </c>
      <c r="M32" s="144">
        <f t="shared" si="5"/>
        <v>19679.61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9155.67</v>
      </c>
      <c r="F33" s="138"/>
      <c r="G33" s="143">
        <f t="shared" si="3"/>
        <v>31959.78</v>
      </c>
      <c r="I33" s="143">
        <f>Produção_tabwin!G103</f>
        <v>13712.52</v>
      </c>
      <c r="K33" s="143">
        <f t="shared" si="4"/>
        <v>22868.190000000002</v>
      </c>
      <c r="M33" s="144">
        <f t="shared" si="5"/>
        <v>18247.259999999995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1048410.3500000001</v>
      </c>
      <c r="F34" s="137"/>
      <c r="G34" s="147">
        <f>SUM(G27:G33)</f>
        <v>-208267.83</v>
      </c>
      <c r="I34" s="147">
        <f>SUM(I27:I33)</f>
        <v>137954.15</v>
      </c>
      <c r="K34" s="147">
        <f>SUM(K27:K33)</f>
        <v>1186364.5</v>
      </c>
      <c r="M34" s="148">
        <f>SUM(M27:M33)</f>
        <v>-346221.98000000004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68" t="s">
        <v>112</v>
      </c>
      <c r="E36" s="368"/>
      <c r="F36" s="368"/>
      <c r="G36" s="147">
        <f>G27+G29+G31</f>
        <v>-316086.96999999997</v>
      </c>
      <c r="H36" s="15"/>
      <c r="M36" s="151"/>
    </row>
    <row r="37" spans="1:13" ht="39" customHeight="1">
      <c r="A37" s="138"/>
      <c r="B37" s="138"/>
      <c r="C37" s="138"/>
      <c r="D37" s="368" t="s">
        <v>130</v>
      </c>
      <c r="E37" s="368"/>
      <c r="F37" s="368"/>
      <c r="G37" s="147">
        <f>G28+G30+G32+G33</f>
        <v>107819.13999999998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68" t="s">
        <v>114</v>
      </c>
      <c r="E40" s="368"/>
      <c r="F40" s="368"/>
      <c r="G40" s="147">
        <f>G36+G22</f>
        <v>-316109.06999999995</v>
      </c>
    </row>
    <row r="41" spans="1:13" ht="35.25" customHeight="1">
      <c r="A41" s="138"/>
      <c r="B41" s="138"/>
      <c r="C41" s="138"/>
      <c r="D41" s="368" t="s">
        <v>131</v>
      </c>
      <c r="E41" s="368"/>
      <c r="F41" s="368"/>
      <c r="G41" s="147">
        <f>G37+G23</f>
        <v>914352.55999999994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59" t="s">
        <v>135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4" ht="7.5" customHeight="1"/>
    <row r="6" spans="1:14" ht="39" customHeight="1">
      <c r="B6" s="371" t="s">
        <v>5</v>
      </c>
      <c r="C6" s="372" t="s">
        <v>136</v>
      </c>
      <c r="D6" s="153"/>
      <c r="E6" s="372" t="s">
        <v>137</v>
      </c>
      <c r="F6" s="153"/>
      <c r="G6" s="372" t="s">
        <v>138</v>
      </c>
      <c r="H6" s="153"/>
      <c r="I6" s="372" t="s">
        <v>86</v>
      </c>
    </row>
    <row r="7" spans="1:14" ht="39" customHeight="1">
      <c r="B7" s="371"/>
      <c r="C7" s="372"/>
      <c r="D7" s="153"/>
      <c r="E7" s="372"/>
      <c r="F7" s="153"/>
      <c r="G7" s="372"/>
      <c r="H7" s="153"/>
      <c r="I7" s="372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54855.1</v>
      </c>
      <c r="H8" s="155"/>
      <c r="I8" s="156">
        <f t="shared" ref="I8:I15" si="0">E8-G8</f>
        <v>153705.04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43522.850000000006</v>
      </c>
      <c r="H9" s="155"/>
      <c r="I9" s="159">
        <f t="shared" si="0"/>
        <v>27020.259999999995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103698.8</v>
      </c>
      <c r="H10" s="155"/>
      <c r="I10" s="159">
        <f t="shared" si="0"/>
        <v>97135.05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14271.39</v>
      </c>
      <c r="H11" s="155"/>
      <c r="I11" s="159">
        <f t="shared" si="0"/>
        <v>-22.099999999998545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61662.67</v>
      </c>
      <c r="H12" s="155"/>
      <c r="I12" s="156">
        <f t="shared" si="0"/>
        <v>88411.650000000009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0</v>
      </c>
      <c r="H13" s="155"/>
      <c r="I13" s="159">
        <f t="shared" si="0"/>
        <v>125673.09999999999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43801.2</v>
      </c>
      <c r="H14" s="155"/>
      <c r="I14" s="156">
        <f t="shared" si="0"/>
        <v>112175.06999999999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82488.479999999996</v>
      </c>
      <c r="H15" s="155"/>
      <c r="I15" s="156">
        <f t="shared" si="0"/>
        <v>98231.02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404300.49</v>
      </c>
      <c r="H16" s="153"/>
      <c r="I16" s="164">
        <f>SUM(I8:I15)</f>
        <v>702329.09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3" t="s">
        <v>110</v>
      </c>
      <c r="F18" s="373"/>
      <c r="G18" s="373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1" t="s">
        <v>5</v>
      </c>
      <c r="C20" s="372" t="s">
        <v>136</v>
      </c>
      <c r="D20" s="153"/>
      <c r="E20" s="372" t="s">
        <v>137</v>
      </c>
      <c r="F20" s="153"/>
      <c r="G20" s="372" t="s">
        <v>138</v>
      </c>
      <c r="H20" s="153"/>
      <c r="I20" s="372" t="s">
        <v>86</v>
      </c>
    </row>
    <row r="21" spans="2:14" ht="39" customHeight="1">
      <c r="B21" s="371"/>
      <c r="C21" s="372"/>
      <c r="D21" s="153"/>
      <c r="E21" s="372"/>
      <c r="F21" s="153"/>
      <c r="G21" s="372"/>
      <c r="H21" s="153"/>
      <c r="I21" s="372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288837.89</v>
      </c>
      <c r="H22" s="167"/>
      <c r="I22" s="171">
        <f t="shared" ref="I22:I29" si="1">E22-G22</f>
        <v>-117934.16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220994.57</v>
      </c>
      <c r="H23" s="167"/>
      <c r="I23" s="171">
        <f t="shared" si="1"/>
        <v>14655.5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122936</v>
      </c>
      <c r="H24" s="167"/>
      <c r="I24" s="171">
        <f t="shared" si="1"/>
        <v>-50847.270000000004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49909.79</v>
      </c>
      <c r="H25" s="167"/>
      <c r="I25" s="171">
        <f t="shared" si="1"/>
        <v>41524.249999999993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0</v>
      </c>
      <c r="H26" s="167"/>
      <c r="I26" s="171">
        <f t="shared" si="1"/>
        <v>104182.23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352074.66000000003</v>
      </c>
      <c r="H27" s="167"/>
      <c r="I27" s="170">
        <f t="shared" si="1"/>
        <v>-147305.54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4501.7700000000004</v>
      </c>
      <c r="H28" s="167"/>
      <c r="I28" s="171">
        <f t="shared" si="1"/>
        <v>19679.61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9155.67</v>
      </c>
      <c r="H29" s="167"/>
      <c r="I29" s="171">
        <f t="shared" si="1"/>
        <v>31959.78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1048410.3500000001</v>
      </c>
      <c r="H30" s="167"/>
      <c r="I30" s="164">
        <f>SUM(I22:I24)</f>
        <v>-154125.93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3" t="s">
        <v>112</v>
      </c>
      <c r="F32" s="373"/>
      <c r="G32" s="373"/>
      <c r="H32" s="167"/>
      <c r="I32" s="164">
        <f>I22+I26</f>
        <v>-13751.930000000008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1452710.84</v>
      </c>
      <c r="H34" s="167"/>
      <c r="I34" s="164">
        <f>I16+I30</f>
        <v>548203.15999999992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3" t="s">
        <v>114</v>
      </c>
      <c r="F36" s="373"/>
      <c r="G36" s="373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5" t="s">
        <v>227</v>
      </c>
      <c r="C7" s="375"/>
      <c r="D7" s="375"/>
      <c r="E7" s="375"/>
      <c r="F7" s="375"/>
      <c r="G7" s="375"/>
      <c r="H7" s="375"/>
      <c r="I7" s="375"/>
      <c r="J7" s="182"/>
      <c r="K7" s="182"/>
      <c r="L7" s="182"/>
    </row>
    <row r="9" spans="1:17" ht="51" customHeight="1">
      <c r="A9" s="183" t="s">
        <v>116</v>
      </c>
      <c r="B9" s="376" t="s">
        <v>141</v>
      </c>
      <c r="C9" s="376"/>
      <c r="D9" s="376"/>
      <c r="E9" s="376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98231.02</v>
      </c>
      <c r="F10" s="190">
        <v>0</v>
      </c>
      <c r="G10" s="190">
        <f>E10+F10</f>
        <v>98231.02</v>
      </c>
      <c r="H10" s="191">
        <v>0</v>
      </c>
      <c r="I10" s="192">
        <f>G10-H10</f>
        <v>98231.02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77" t="s">
        <v>141</v>
      </c>
      <c r="C12" s="377"/>
      <c r="D12" s="377"/>
      <c r="E12" s="377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104182.23</v>
      </c>
      <c r="F13" s="208">
        <v>0</v>
      </c>
      <c r="G13" s="209">
        <f t="shared" ref="G13:G20" si="0">E13+F13</f>
        <v>104182.23</v>
      </c>
      <c r="H13" s="210">
        <f t="shared" ref="H13:H20" si="1">$E$22*G13</f>
        <v>14468.956399571081</v>
      </c>
      <c r="I13" s="211">
        <f t="shared" ref="I13:I20" si="2">G13-H13</f>
        <v>89713.273600428918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153705.04</v>
      </c>
      <c r="F14" s="190">
        <v>0</v>
      </c>
      <c r="G14" s="216">
        <f t="shared" si="0"/>
        <v>153705.04</v>
      </c>
      <c r="H14" s="210">
        <f t="shared" si="1"/>
        <v>21346.745238169016</v>
      </c>
      <c r="I14" s="217">
        <f t="shared" si="2"/>
        <v>132358.294761831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12142.898539065771</v>
      </c>
      <c r="I15" s="217">
        <f t="shared" si="2"/>
        <v>75290.791460934226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125673.09999999999</v>
      </c>
      <c r="F16" s="190">
        <v>0</v>
      </c>
      <c r="G16" s="216">
        <f t="shared" si="0"/>
        <v>125673.09999999999</v>
      </c>
      <c r="H16" s="210">
        <f t="shared" si="1"/>
        <v>17453.63489050807</v>
      </c>
      <c r="I16" s="217">
        <f t="shared" si="2"/>
        <v>108219.46510949192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97135.05</v>
      </c>
      <c r="F17" s="190">
        <v>0</v>
      </c>
      <c r="G17" s="216">
        <f t="shared" si="0"/>
        <v>97135.05</v>
      </c>
      <c r="H17" s="210">
        <f t="shared" si="1"/>
        <v>13490.235362788424</v>
      </c>
      <c r="I17" s="217">
        <f t="shared" si="2"/>
        <v>83644.814637211573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112175.06999999999</v>
      </c>
      <c r="F18" s="190">
        <v>0</v>
      </c>
      <c r="G18" s="216">
        <f t="shared" si="0"/>
        <v>112175.06999999999</v>
      </c>
      <c r="H18" s="210">
        <f t="shared" si="1"/>
        <v>15579.011861704574</v>
      </c>
      <c r="I18" s="217">
        <f t="shared" si="2"/>
        <v>96596.058138295426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-22.099999999998545</v>
      </c>
      <c r="F19" s="190">
        <v>0</v>
      </c>
      <c r="G19" s="216">
        <f t="shared" si="0"/>
        <v>-22.099999999998545</v>
      </c>
      <c r="H19" s="210">
        <f t="shared" si="1"/>
        <v>-3.0692752154614071</v>
      </c>
      <c r="I19" s="217">
        <f t="shared" si="2"/>
        <v>-19.030724784537139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27020.259999999995</v>
      </c>
      <c r="F20" s="190">
        <v>0</v>
      </c>
      <c r="G20" s="216">
        <f t="shared" si="0"/>
        <v>27020.259999999995</v>
      </c>
      <c r="H20" s="210">
        <f t="shared" si="1"/>
        <v>3752.6069834085379</v>
      </c>
      <c r="I20" s="217">
        <f t="shared" si="2"/>
        <v>23267.653016591456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707302.34</v>
      </c>
      <c r="F21" s="229">
        <f>SUM(F18:F18)</f>
        <v>0</v>
      </c>
      <c r="G21" s="228">
        <f>SUM(G10:G20)</f>
        <v>805533.3600000001</v>
      </c>
      <c r="H21" s="230">
        <f>SUM(H13:H20)</f>
        <v>98231.020000000033</v>
      </c>
      <c r="I21" s="231">
        <f>SUM(I10:I20)</f>
        <v>707302.34</v>
      </c>
    </row>
    <row r="22" spans="1:17" ht="40.5" customHeight="1">
      <c r="B22" s="232"/>
      <c r="C22" s="137"/>
      <c r="D22" s="233"/>
      <c r="E22" s="234">
        <f>E10/E21</f>
        <v>0.13888123146885109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77" t="s">
        <v>148</v>
      </c>
      <c r="C24" s="377"/>
      <c r="D24" s="377"/>
      <c r="E24" s="377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88411.650000000009</v>
      </c>
      <c r="F25" s="238">
        <v>0</v>
      </c>
      <c r="G25" s="239">
        <f t="shared" ref="G25:G32" si="3">E25+F25</f>
        <v>88411.650000000009</v>
      </c>
      <c r="H25" s="240">
        <v>0</v>
      </c>
      <c r="I25" s="241">
        <f>G25-H25</f>
        <v>88411.650000000009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-117934.16</v>
      </c>
      <c r="F26" s="238">
        <v>0</v>
      </c>
      <c r="G26" s="239">
        <f t="shared" si="3"/>
        <v>-117934.16</v>
      </c>
      <c r="H26" s="240">
        <v>0</v>
      </c>
      <c r="I26" s="241">
        <f>G26-H26</f>
        <v>-117934.16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14655.5</v>
      </c>
      <c r="F27" s="238">
        <v>0</v>
      </c>
      <c r="G27" s="239">
        <f t="shared" si="3"/>
        <v>14655.5</v>
      </c>
      <c r="H27" s="240">
        <v>0</v>
      </c>
      <c r="I27" s="241">
        <f>G27-H27</f>
        <v>14655.5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-50847.270000000004</v>
      </c>
      <c r="F28" s="238">
        <v>0</v>
      </c>
      <c r="G28" s="239">
        <f t="shared" si="3"/>
        <v>-50847.270000000004</v>
      </c>
      <c r="H28" s="240">
        <v>0</v>
      </c>
      <c r="I28" s="241">
        <f>G28-H28</f>
        <v>-50847.270000000004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41524.249999999993</v>
      </c>
      <c r="F29" s="238">
        <v>0</v>
      </c>
      <c r="G29" s="239">
        <f t="shared" si="3"/>
        <v>41524.249999999993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-147305.54</v>
      </c>
      <c r="F30" s="238">
        <v>0</v>
      </c>
      <c r="G30" s="239">
        <f t="shared" si="3"/>
        <v>-147305.54</v>
      </c>
      <c r="H30" s="240">
        <v>0</v>
      </c>
      <c r="I30" s="241">
        <f>G30-H30</f>
        <v>-147305.54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19679.61</v>
      </c>
      <c r="F31" s="238">
        <v>0</v>
      </c>
      <c r="G31" s="239">
        <f t="shared" si="3"/>
        <v>19679.61</v>
      </c>
      <c r="H31" s="240">
        <v>0</v>
      </c>
      <c r="I31" s="241">
        <f>G31-H31</f>
        <v>19679.61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31959.78</v>
      </c>
      <c r="F32" s="238">
        <v>0</v>
      </c>
      <c r="G32" s="239">
        <f t="shared" si="3"/>
        <v>31959.78</v>
      </c>
      <c r="H32" s="240">
        <v>0</v>
      </c>
      <c r="I32" s="241">
        <f>G32-H32</f>
        <v>31959.78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-208267.83</v>
      </c>
      <c r="F33" s="247">
        <f>SUM(F26:F32)</f>
        <v>0</v>
      </c>
      <c r="G33" s="246">
        <f>SUM(G26:G32)</f>
        <v>-208267.83</v>
      </c>
      <c r="H33" s="247">
        <f>SUM(H26:H32)</f>
        <v>0</v>
      </c>
      <c r="I33" s="247">
        <f>SUM(I26:I32)</f>
        <v>-249792.08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4" t="s">
        <v>151</v>
      </c>
      <c r="F36" s="374"/>
      <c r="G36" s="374"/>
      <c r="H36" s="250">
        <v>0</v>
      </c>
    </row>
    <row r="37" spans="1:9" ht="28.5" customHeight="1">
      <c r="E37" s="374" t="s">
        <v>152</v>
      </c>
      <c r="F37" s="374"/>
      <c r="G37" s="374"/>
      <c r="H37" s="251">
        <f>H21</f>
        <v>98231.020000000033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72"/>
  <sheetViews>
    <sheetView showWhiteSpace="0" topLeftCell="C25" zoomScaleNormal="100" workbookViewId="0">
      <selection activeCell="C47" sqref="C47"/>
    </sheetView>
  </sheetViews>
  <sheetFormatPr defaultRowHeight="12.75"/>
  <cols>
    <col min="1" max="1" width="108.28515625" customWidth="1"/>
    <col min="2" max="7" width="28.42578125" customWidth="1"/>
    <col min="8" max="8" width="34" customWidth="1"/>
    <col min="9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 ht="13.5" thickBot="1">
      <c r="A6" s="379" t="s">
        <v>198</v>
      </c>
      <c r="B6" s="380"/>
      <c r="C6" s="380"/>
      <c r="D6" s="380"/>
      <c r="E6" s="380"/>
      <c r="F6" s="381"/>
      <c r="G6" s="379" t="s">
        <v>199</v>
      </c>
      <c r="H6" s="380"/>
      <c r="I6" s="380"/>
      <c r="J6" s="380"/>
      <c r="K6" s="380"/>
      <c r="L6" s="381"/>
      <c r="M6" s="379" t="s">
        <v>205</v>
      </c>
      <c r="N6" s="380"/>
      <c r="O6" s="380"/>
      <c r="P6" s="380"/>
      <c r="Q6" s="380"/>
      <c r="R6" s="381"/>
    </row>
    <row r="7" spans="1:18" s="290" customFormat="1" ht="45" customHeight="1" thickBot="1">
      <c r="A7" s="318" t="s">
        <v>171</v>
      </c>
      <c r="B7" s="318" t="s">
        <v>50</v>
      </c>
      <c r="C7" s="319" t="s">
        <v>172</v>
      </c>
      <c r="D7" s="318" t="s">
        <v>52</v>
      </c>
      <c r="E7" s="320" t="s">
        <v>173</v>
      </c>
      <c r="F7" s="318" t="s">
        <v>174</v>
      </c>
      <c r="G7" s="320" t="s">
        <v>175</v>
      </c>
      <c r="H7" s="318" t="s">
        <v>200</v>
      </c>
      <c r="I7" s="318" t="s">
        <v>176</v>
      </c>
      <c r="J7" s="318" t="s">
        <v>177</v>
      </c>
      <c r="K7" s="318" t="s">
        <v>178</v>
      </c>
      <c r="L7" s="318" t="s">
        <v>179</v>
      </c>
      <c r="M7" s="318" t="s">
        <v>61</v>
      </c>
      <c r="N7" s="318" t="s">
        <v>62</v>
      </c>
      <c r="O7" s="318" t="s">
        <v>180</v>
      </c>
      <c r="P7" s="318" t="s">
        <v>64</v>
      </c>
      <c r="Q7" s="318" t="s">
        <v>181</v>
      </c>
      <c r="R7" s="318" t="s">
        <v>9</v>
      </c>
    </row>
    <row r="8" spans="1:18" s="290" customFormat="1" ht="17.25" customHeight="1">
      <c r="A8" t="s">
        <v>228</v>
      </c>
      <c r="B8" s="344">
        <v>0</v>
      </c>
      <c r="C8" s="345">
        <v>0</v>
      </c>
      <c r="D8" s="344">
        <v>0</v>
      </c>
      <c r="E8" s="345">
        <v>0</v>
      </c>
      <c r="F8" s="344">
        <v>0</v>
      </c>
      <c r="G8" s="344">
        <v>0</v>
      </c>
      <c r="H8" s="344">
        <v>0</v>
      </c>
      <c r="I8" s="344">
        <v>0</v>
      </c>
      <c r="J8" s="344">
        <v>0</v>
      </c>
      <c r="K8" s="344">
        <v>0</v>
      </c>
      <c r="L8" s="344">
        <v>0</v>
      </c>
      <c r="M8" s="344">
        <v>0</v>
      </c>
      <c r="N8" s="344">
        <v>0</v>
      </c>
      <c r="O8" s="344">
        <v>0</v>
      </c>
      <c r="P8" s="344">
        <v>1</v>
      </c>
      <c r="Q8" s="344">
        <v>0</v>
      </c>
      <c r="R8" s="344">
        <v>1</v>
      </c>
    </row>
    <row r="9" spans="1:18" s="290" customFormat="1" ht="17.25" customHeight="1">
      <c r="A9" t="s">
        <v>237</v>
      </c>
      <c r="B9" s="344">
        <v>0</v>
      </c>
      <c r="C9" s="345">
        <v>0</v>
      </c>
      <c r="D9" s="344">
        <v>0</v>
      </c>
      <c r="E9" s="345">
        <v>0</v>
      </c>
      <c r="F9" s="344">
        <v>0</v>
      </c>
      <c r="G9" s="344">
        <v>0</v>
      </c>
      <c r="H9" s="344">
        <v>0</v>
      </c>
      <c r="I9" s="344">
        <v>1</v>
      </c>
      <c r="J9" s="344">
        <v>0</v>
      </c>
      <c r="K9" s="344">
        <v>0</v>
      </c>
      <c r="L9" s="344">
        <v>0</v>
      </c>
      <c r="M9" s="344">
        <v>0</v>
      </c>
      <c r="N9" s="344">
        <v>0</v>
      </c>
      <c r="O9" s="344">
        <v>0</v>
      </c>
      <c r="P9" s="344">
        <v>0</v>
      </c>
      <c r="Q9" s="344">
        <v>0</v>
      </c>
      <c r="R9" s="344">
        <v>1</v>
      </c>
    </row>
    <row r="10" spans="1:18" s="290" customFormat="1" ht="17.25" customHeight="1">
      <c r="A10" t="s">
        <v>202</v>
      </c>
      <c r="B10" s="344">
        <v>0</v>
      </c>
      <c r="C10" s="345">
        <v>0</v>
      </c>
      <c r="D10" s="344">
        <v>0</v>
      </c>
      <c r="E10" s="345">
        <v>0</v>
      </c>
      <c r="F10" s="344">
        <v>0</v>
      </c>
      <c r="G10" s="344">
        <v>0</v>
      </c>
      <c r="H10" s="344">
        <v>0</v>
      </c>
      <c r="I10" s="344">
        <v>0</v>
      </c>
      <c r="J10" s="344">
        <v>0</v>
      </c>
      <c r="K10" s="344">
        <v>0</v>
      </c>
      <c r="L10" s="344">
        <v>1</v>
      </c>
      <c r="M10" s="344">
        <v>0</v>
      </c>
      <c r="N10" s="344">
        <v>0</v>
      </c>
      <c r="O10" s="344">
        <v>0</v>
      </c>
      <c r="P10" s="344">
        <v>0</v>
      </c>
      <c r="Q10" s="344">
        <v>0</v>
      </c>
      <c r="R10" s="344">
        <v>1</v>
      </c>
    </row>
    <row r="11" spans="1:18" s="290" customFormat="1" ht="17.25" customHeight="1">
      <c r="A11" t="s">
        <v>220</v>
      </c>
      <c r="B11" s="344">
        <v>0</v>
      </c>
      <c r="C11" s="345">
        <v>0</v>
      </c>
      <c r="D11" s="344">
        <v>0</v>
      </c>
      <c r="E11" s="345">
        <v>0</v>
      </c>
      <c r="F11" s="344">
        <v>0</v>
      </c>
      <c r="G11" s="344">
        <v>0</v>
      </c>
      <c r="H11" s="344">
        <v>2</v>
      </c>
      <c r="I11" s="344">
        <v>0</v>
      </c>
      <c r="J11" s="344">
        <v>0</v>
      </c>
      <c r="K11" s="344">
        <v>1</v>
      </c>
      <c r="L11" s="344">
        <v>0</v>
      </c>
      <c r="M11" s="344">
        <v>0</v>
      </c>
      <c r="N11" s="344">
        <v>1</v>
      </c>
      <c r="O11" s="344">
        <v>0</v>
      </c>
      <c r="P11" s="344">
        <v>0</v>
      </c>
      <c r="Q11" s="344">
        <v>0</v>
      </c>
      <c r="R11" s="344">
        <v>4</v>
      </c>
    </row>
    <row r="12" spans="1:18" s="290" customFormat="1" ht="17.25" customHeight="1">
      <c r="A12" t="s">
        <v>201</v>
      </c>
      <c r="B12" s="344">
        <v>0</v>
      </c>
      <c r="C12" s="345">
        <v>0</v>
      </c>
      <c r="D12" s="344">
        <v>0</v>
      </c>
      <c r="E12" s="345">
        <v>0</v>
      </c>
      <c r="F12" s="344">
        <v>0</v>
      </c>
      <c r="G12" s="344">
        <v>0</v>
      </c>
      <c r="H12" s="344">
        <v>0</v>
      </c>
      <c r="I12" s="344">
        <v>1</v>
      </c>
      <c r="J12" s="344">
        <v>0</v>
      </c>
      <c r="K12" s="344">
        <v>1</v>
      </c>
      <c r="L12" s="344">
        <v>0</v>
      </c>
      <c r="M12" s="344">
        <v>0</v>
      </c>
      <c r="N12" s="344">
        <v>0</v>
      </c>
      <c r="O12" s="344">
        <v>1</v>
      </c>
      <c r="P12" s="344">
        <v>0</v>
      </c>
      <c r="Q12" s="344">
        <v>0</v>
      </c>
      <c r="R12" s="344">
        <v>3</v>
      </c>
    </row>
    <row r="13" spans="1:18" s="290" customFormat="1" ht="17.25" customHeight="1">
      <c r="A13" t="s">
        <v>206</v>
      </c>
      <c r="B13" s="344">
        <v>0</v>
      </c>
      <c r="C13" s="345">
        <v>0</v>
      </c>
      <c r="D13" s="344">
        <v>0</v>
      </c>
      <c r="E13" s="345">
        <v>0</v>
      </c>
      <c r="F13" s="344">
        <v>0</v>
      </c>
      <c r="G13" s="344">
        <v>0</v>
      </c>
      <c r="H13" s="344">
        <v>1</v>
      </c>
      <c r="I13" s="344">
        <v>0</v>
      </c>
      <c r="J13" s="344">
        <v>0</v>
      </c>
      <c r="K13" s="344">
        <v>0</v>
      </c>
      <c r="L13" s="344">
        <v>0</v>
      </c>
      <c r="M13" s="344">
        <v>0</v>
      </c>
      <c r="N13" s="344">
        <v>0</v>
      </c>
      <c r="O13" s="344">
        <v>0</v>
      </c>
      <c r="P13" s="344">
        <v>0</v>
      </c>
      <c r="Q13" s="344">
        <v>0</v>
      </c>
      <c r="R13" s="344">
        <v>1</v>
      </c>
    </row>
    <row r="14" spans="1:18" s="290" customFormat="1" ht="17.25" customHeight="1">
      <c r="A14" t="s">
        <v>221</v>
      </c>
      <c r="B14" s="344">
        <v>0</v>
      </c>
      <c r="C14" s="345">
        <v>0</v>
      </c>
      <c r="D14" s="344">
        <v>0</v>
      </c>
      <c r="E14" s="345">
        <v>0</v>
      </c>
      <c r="F14" s="344">
        <v>0</v>
      </c>
      <c r="G14" s="344">
        <v>0</v>
      </c>
      <c r="H14" s="344">
        <v>0</v>
      </c>
      <c r="I14" s="344">
        <v>1</v>
      </c>
      <c r="J14" s="344">
        <v>0</v>
      </c>
      <c r="K14" s="344">
        <v>0</v>
      </c>
      <c r="L14" s="344">
        <v>0</v>
      </c>
      <c r="M14" s="344">
        <v>0</v>
      </c>
      <c r="N14" s="344">
        <v>0</v>
      </c>
      <c r="O14" s="344">
        <v>0</v>
      </c>
      <c r="P14" s="344">
        <v>0</v>
      </c>
      <c r="Q14" s="344">
        <v>0</v>
      </c>
      <c r="R14" s="344">
        <v>1</v>
      </c>
    </row>
    <row r="15" spans="1:18" s="290" customFormat="1" ht="17.25" customHeight="1">
      <c r="A15" t="s">
        <v>182</v>
      </c>
      <c r="B15" s="344">
        <v>0</v>
      </c>
      <c r="C15" s="345">
        <v>0</v>
      </c>
      <c r="D15" s="344">
        <v>0</v>
      </c>
      <c r="E15" s="345">
        <v>0</v>
      </c>
      <c r="F15" s="344">
        <v>0</v>
      </c>
      <c r="G15" s="344">
        <v>0</v>
      </c>
      <c r="H15" s="344">
        <v>0</v>
      </c>
      <c r="I15" s="344">
        <v>4</v>
      </c>
      <c r="J15" s="344">
        <v>0</v>
      </c>
      <c r="K15" s="344">
        <v>0</v>
      </c>
      <c r="L15" s="344">
        <v>0</v>
      </c>
      <c r="M15" s="344">
        <v>0</v>
      </c>
      <c r="N15" s="344">
        <v>0</v>
      </c>
      <c r="O15" s="344">
        <v>0</v>
      </c>
      <c r="P15" s="344">
        <v>0</v>
      </c>
      <c r="Q15" s="344">
        <v>0</v>
      </c>
      <c r="R15" s="344">
        <v>4</v>
      </c>
    </row>
    <row r="16" spans="1:18" s="290" customFormat="1" ht="17.25" customHeight="1">
      <c r="A16" t="s">
        <v>183</v>
      </c>
      <c r="B16" s="344">
        <v>0</v>
      </c>
      <c r="C16" s="345">
        <v>0</v>
      </c>
      <c r="D16" s="344">
        <v>3</v>
      </c>
      <c r="E16" s="345">
        <v>0</v>
      </c>
      <c r="F16" s="344">
        <v>0</v>
      </c>
      <c r="G16" s="344">
        <v>0</v>
      </c>
      <c r="H16" s="344">
        <v>0</v>
      </c>
      <c r="I16" s="344">
        <v>0</v>
      </c>
      <c r="J16" s="344">
        <v>0</v>
      </c>
      <c r="K16" s="344">
        <v>0</v>
      </c>
      <c r="L16" s="344">
        <v>0</v>
      </c>
      <c r="M16" s="344">
        <v>0</v>
      </c>
      <c r="N16" s="344">
        <v>0</v>
      </c>
      <c r="O16" s="344">
        <v>0</v>
      </c>
      <c r="P16" s="344">
        <v>0</v>
      </c>
      <c r="Q16" s="344">
        <v>2</v>
      </c>
      <c r="R16" s="344">
        <v>5</v>
      </c>
    </row>
    <row r="17" spans="1:18" s="290" customFormat="1" ht="17.25" customHeight="1">
      <c r="A17" t="s">
        <v>184</v>
      </c>
      <c r="B17" s="344">
        <v>0</v>
      </c>
      <c r="C17" s="345">
        <v>0</v>
      </c>
      <c r="D17" s="344">
        <v>3</v>
      </c>
      <c r="E17" s="345">
        <v>5</v>
      </c>
      <c r="F17" s="344">
        <v>0</v>
      </c>
      <c r="G17" s="344">
        <v>0</v>
      </c>
      <c r="H17" s="344">
        <v>0</v>
      </c>
      <c r="I17" s="344">
        <v>2</v>
      </c>
      <c r="J17" s="344">
        <v>0</v>
      </c>
      <c r="K17" s="344">
        <v>2</v>
      </c>
      <c r="L17" s="344">
        <v>0</v>
      </c>
      <c r="M17" s="344">
        <v>8</v>
      </c>
      <c r="N17" s="344">
        <v>0</v>
      </c>
      <c r="O17" s="344">
        <v>2</v>
      </c>
      <c r="P17" s="344">
        <v>0</v>
      </c>
      <c r="Q17" s="344">
        <v>0</v>
      </c>
      <c r="R17" s="344">
        <v>22</v>
      </c>
    </row>
    <row r="18" spans="1:18" s="290" customFormat="1" ht="17.25" customHeight="1">
      <c r="A18" t="s">
        <v>222</v>
      </c>
      <c r="B18" s="344">
        <v>0</v>
      </c>
      <c r="C18" s="345">
        <v>0</v>
      </c>
      <c r="D18" s="344">
        <v>0</v>
      </c>
      <c r="E18" s="345">
        <v>1</v>
      </c>
      <c r="F18" s="344">
        <v>0</v>
      </c>
      <c r="G18" s="344">
        <v>0</v>
      </c>
      <c r="H18" s="344">
        <v>0</v>
      </c>
      <c r="I18" s="344">
        <v>0</v>
      </c>
      <c r="J18" s="344">
        <v>0</v>
      </c>
      <c r="K18" s="344">
        <v>0</v>
      </c>
      <c r="L18" s="344">
        <v>0</v>
      </c>
      <c r="M18" s="344">
        <v>0</v>
      </c>
      <c r="N18" s="344">
        <v>0</v>
      </c>
      <c r="O18" s="344">
        <v>0</v>
      </c>
      <c r="P18" s="344">
        <v>0</v>
      </c>
      <c r="Q18" s="344">
        <v>0</v>
      </c>
      <c r="R18" s="344">
        <v>1</v>
      </c>
    </row>
    <row r="19" spans="1:18" s="290" customFormat="1" ht="17.25" customHeight="1">
      <c r="A19" t="s">
        <v>229</v>
      </c>
      <c r="B19" s="344">
        <v>0</v>
      </c>
      <c r="C19" s="345">
        <v>0</v>
      </c>
      <c r="D19" s="344">
        <v>0</v>
      </c>
      <c r="E19" s="345">
        <v>0</v>
      </c>
      <c r="F19" s="344">
        <v>0</v>
      </c>
      <c r="G19" s="344">
        <v>0</v>
      </c>
      <c r="H19" s="344">
        <v>0</v>
      </c>
      <c r="I19" s="344">
        <v>1</v>
      </c>
      <c r="J19" s="344">
        <v>0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  <c r="Q19" s="344">
        <v>0</v>
      </c>
      <c r="R19" s="344">
        <v>1</v>
      </c>
    </row>
    <row r="20" spans="1:18" s="290" customFormat="1" ht="17.25" customHeight="1">
      <c r="A20" t="s">
        <v>203</v>
      </c>
      <c r="B20" s="344">
        <v>0</v>
      </c>
      <c r="C20" s="345">
        <v>0</v>
      </c>
      <c r="D20" s="344">
        <v>0</v>
      </c>
      <c r="E20" s="345">
        <v>0</v>
      </c>
      <c r="F20" s="344">
        <v>0</v>
      </c>
      <c r="G20" s="344">
        <v>0</v>
      </c>
      <c r="H20" s="344">
        <v>0</v>
      </c>
      <c r="I20" s="344">
        <v>0</v>
      </c>
      <c r="J20" s="344">
        <v>0</v>
      </c>
      <c r="K20" s="344">
        <v>0</v>
      </c>
      <c r="L20" s="344">
        <v>1</v>
      </c>
      <c r="M20" s="344">
        <v>0</v>
      </c>
      <c r="N20" s="344">
        <v>0</v>
      </c>
      <c r="O20" s="344">
        <v>0</v>
      </c>
      <c r="P20" s="344">
        <v>0</v>
      </c>
      <c r="Q20" s="344">
        <v>0</v>
      </c>
      <c r="R20" s="344">
        <v>1</v>
      </c>
    </row>
    <row r="21" spans="1:18" s="290" customFormat="1" ht="17.25" customHeight="1">
      <c r="A21" t="s">
        <v>223</v>
      </c>
      <c r="B21" s="344">
        <v>0</v>
      </c>
      <c r="C21" s="345">
        <v>0</v>
      </c>
      <c r="D21" s="344">
        <v>0</v>
      </c>
      <c r="E21" s="345">
        <v>0</v>
      </c>
      <c r="F21" s="344">
        <v>0</v>
      </c>
      <c r="G21" s="344">
        <v>0</v>
      </c>
      <c r="H21" s="344">
        <v>0</v>
      </c>
      <c r="I21" s="344">
        <v>1</v>
      </c>
      <c r="J21" s="344">
        <v>0</v>
      </c>
      <c r="K21" s="344">
        <v>0</v>
      </c>
      <c r="L21" s="344">
        <v>0</v>
      </c>
      <c r="M21" s="344">
        <v>0</v>
      </c>
      <c r="N21" s="344">
        <v>1</v>
      </c>
      <c r="O21" s="344">
        <v>0</v>
      </c>
      <c r="P21" s="344">
        <v>0</v>
      </c>
      <c r="Q21" s="344">
        <v>0</v>
      </c>
      <c r="R21" s="344">
        <v>2</v>
      </c>
    </row>
    <row r="22" spans="1:18" s="290" customFormat="1" ht="17.25" customHeight="1">
      <c r="A22" t="s">
        <v>185</v>
      </c>
      <c r="B22" s="344">
        <v>0</v>
      </c>
      <c r="C22" s="345">
        <v>0</v>
      </c>
      <c r="D22" s="344">
        <v>1</v>
      </c>
      <c r="E22" s="345">
        <v>0</v>
      </c>
      <c r="F22" s="344">
        <v>0</v>
      </c>
      <c r="G22" s="344">
        <v>0</v>
      </c>
      <c r="H22" s="344">
        <v>0</v>
      </c>
      <c r="I22" s="344">
        <v>3</v>
      </c>
      <c r="J22" s="344">
        <v>2</v>
      </c>
      <c r="K22" s="344">
        <v>1</v>
      </c>
      <c r="L22" s="344">
        <v>0</v>
      </c>
      <c r="M22" s="344">
        <v>0</v>
      </c>
      <c r="N22" s="344">
        <v>0</v>
      </c>
      <c r="O22" s="344">
        <v>0</v>
      </c>
      <c r="P22" s="344">
        <v>1</v>
      </c>
      <c r="Q22" s="344">
        <v>0</v>
      </c>
      <c r="R22" s="344">
        <v>8</v>
      </c>
    </row>
    <row r="23" spans="1:18" s="290" customFormat="1" ht="17.25" customHeight="1">
      <c r="A23" t="s">
        <v>186</v>
      </c>
      <c r="B23" s="344">
        <v>0</v>
      </c>
      <c r="C23" s="345">
        <v>0</v>
      </c>
      <c r="D23" s="344">
        <v>0</v>
      </c>
      <c r="E23" s="345">
        <v>0</v>
      </c>
      <c r="F23" s="344">
        <v>0</v>
      </c>
      <c r="G23" s="344">
        <v>0</v>
      </c>
      <c r="H23" s="344">
        <v>0</v>
      </c>
      <c r="I23" s="344">
        <v>11</v>
      </c>
      <c r="J23" s="344">
        <v>0</v>
      </c>
      <c r="K23" s="344">
        <v>1</v>
      </c>
      <c r="L23" s="344">
        <v>1</v>
      </c>
      <c r="M23" s="344">
        <v>0</v>
      </c>
      <c r="N23" s="344">
        <v>0</v>
      </c>
      <c r="O23" s="344">
        <v>0</v>
      </c>
      <c r="P23" s="344">
        <v>0</v>
      </c>
      <c r="Q23" s="344">
        <v>0</v>
      </c>
      <c r="R23" s="344">
        <v>13</v>
      </c>
    </row>
    <row r="24" spans="1:18" s="290" customFormat="1" ht="17.25" customHeight="1">
      <c r="A24" t="s">
        <v>230</v>
      </c>
      <c r="B24" s="344">
        <v>0</v>
      </c>
      <c r="C24" s="345">
        <v>0</v>
      </c>
      <c r="D24" s="344">
        <v>0</v>
      </c>
      <c r="E24" s="345">
        <v>0</v>
      </c>
      <c r="F24" s="344">
        <v>0</v>
      </c>
      <c r="G24" s="344">
        <v>0</v>
      </c>
      <c r="H24" s="344">
        <v>0</v>
      </c>
      <c r="I24" s="344">
        <v>1</v>
      </c>
      <c r="J24" s="344">
        <v>0</v>
      </c>
      <c r="K24" s="344">
        <v>0</v>
      </c>
      <c r="L24" s="344">
        <v>0</v>
      </c>
      <c r="M24" s="344">
        <v>0</v>
      </c>
      <c r="N24" s="344">
        <v>0</v>
      </c>
      <c r="O24" s="344">
        <v>0</v>
      </c>
      <c r="P24" s="344">
        <v>0</v>
      </c>
      <c r="Q24" s="344">
        <v>0</v>
      </c>
      <c r="R24" s="344">
        <v>1</v>
      </c>
    </row>
    <row r="25" spans="1:18" s="290" customFormat="1" ht="17.25" customHeight="1">
      <c r="A25" t="s">
        <v>238</v>
      </c>
      <c r="B25" s="344">
        <v>0</v>
      </c>
      <c r="C25" s="345">
        <v>0</v>
      </c>
      <c r="D25" s="344">
        <v>0</v>
      </c>
      <c r="E25" s="345">
        <v>1</v>
      </c>
      <c r="F25" s="344">
        <v>0</v>
      </c>
      <c r="G25" s="344">
        <v>0</v>
      </c>
      <c r="H25" s="344">
        <v>0</v>
      </c>
      <c r="I25" s="344">
        <v>0</v>
      </c>
      <c r="J25" s="344">
        <v>0</v>
      </c>
      <c r="K25" s="344">
        <v>0</v>
      </c>
      <c r="L25" s="344">
        <v>0</v>
      </c>
      <c r="M25" s="344">
        <v>0</v>
      </c>
      <c r="N25" s="344">
        <v>0</v>
      </c>
      <c r="O25" s="344">
        <v>0</v>
      </c>
      <c r="P25" s="344">
        <v>0</v>
      </c>
      <c r="Q25" s="344">
        <v>0</v>
      </c>
      <c r="R25" s="344">
        <v>1</v>
      </c>
    </row>
    <row r="26" spans="1:18" s="290" customFormat="1" ht="17.25" customHeight="1">
      <c r="A26" t="s">
        <v>239</v>
      </c>
      <c r="B26" s="344">
        <v>0</v>
      </c>
      <c r="C26" s="345">
        <v>0</v>
      </c>
      <c r="D26" s="344">
        <v>0</v>
      </c>
      <c r="E26" s="345">
        <v>0</v>
      </c>
      <c r="F26" s="344">
        <v>0</v>
      </c>
      <c r="G26" s="344">
        <v>0</v>
      </c>
      <c r="H26" s="344">
        <v>0</v>
      </c>
      <c r="I26" s="344">
        <v>2</v>
      </c>
      <c r="J26" s="344">
        <v>0</v>
      </c>
      <c r="K26" s="344">
        <v>1</v>
      </c>
      <c r="L26" s="344">
        <v>0</v>
      </c>
      <c r="M26" s="344">
        <v>0</v>
      </c>
      <c r="N26" s="344">
        <v>0</v>
      </c>
      <c r="O26" s="344">
        <v>0</v>
      </c>
      <c r="P26" s="344">
        <v>0</v>
      </c>
      <c r="Q26" s="344">
        <v>0</v>
      </c>
      <c r="R26" s="344">
        <v>3</v>
      </c>
    </row>
    <row r="27" spans="1:18" s="290" customFormat="1" ht="17.25" customHeight="1">
      <c r="A27" t="s">
        <v>187</v>
      </c>
      <c r="B27" s="344">
        <v>0</v>
      </c>
      <c r="C27" s="345">
        <v>0</v>
      </c>
      <c r="D27" s="344">
        <v>0</v>
      </c>
      <c r="E27" s="345">
        <v>2</v>
      </c>
      <c r="F27" s="344">
        <v>0</v>
      </c>
      <c r="G27" s="344">
        <v>0</v>
      </c>
      <c r="H27" s="344">
        <v>0</v>
      </c>
      <c r="I27" s="344">
        <v>1</v>
      </c>
      <c r="J27" s="344">
        <v>0</v>
      </c>
      <c r="K27" s="344">
        <v>1</v>
      </c>
      <c r="L27" s="344">
        <v>0</v>
      </c>
      <c r="M27" s="344">
        <v>0</v>
      </c>
      <c r="N27" s="344">
        <v>0</v>
      </c>
      <c r="O27" s="344">
        <v>0</v>
      </c>
      <c r="P27" s="344">
        <v>0</v>
      </c>
      <c r="Q27" s="344">
        <v>0</v>
      </c>
      <c r="R27" s="344">
        <v>4</v>
      </c>
    </row>
    <row r="28" spans="1:18" s="290" customFormat="1" ht="17.25" customHeight="1">
      <c r="A28" t="s">
        <v>224</v>
      </c>
      <c r="B28" s="344">
        <v>0</v>
      </c>
      <c r="C28" s="345">
        <v>0</v>
      </c>
      <c r="D28" s="344">
        <v>0</v>
      </c>
      <c r="E28" s="345">
        <v>0</v>
      </c>
      <c r="F28" s="344">
        <v>0</v>
      </c>
      <c r="G28" s="344">
        <v>0</v>
      </c>
      <c r="H28" s="344">
        <v>0</v>
      </c>
      <c r="I28" s="344">
        <v>0</v>
      </c>
      <c r="J28" s="344">
        <v>0</v>
      </c>
      <c r="K28" s="344">
        <v>0</v>
      </c>
      <c r="L28" s="344">
        <v>1</v>
      </c>
      <c r="M28" s="344">
        <v>0</v>
      </c>
      <c r="N28" s="344">
        <v>0</v>
      </c>
      <c r="O28" s="344">
        <v>0</v>
      </c>
      <c r="P28" s="344">
        <v>0</v>
      </c>
      <c r="Q28" s="344">
        <v>0</v>
      </c>
      <c r="R28" s="344">
        <v>1</v>
      </c>
    </row>
    <row r="29" spans="1:18" s="290" customFormat="1" ht="17.25" customHeight="1">
      <c r="A29" t="s">
        <v>188</v>
      </c>
      <c r="B29" s="344">
        <v>0</v>
      </c>
      <c r="C29" s="345">
        <v>0</v>
      </c>
      <c r="D29" s="344">
        <v>0</v>
      </c>
      <c r="E29" s="345">
        <v>0</v>
      </c>
      <c r="F29" s="344">
        <v>0</v>
      </c>
      <c r="G29" s="344">
        <v>0</v>
      </c>
      <c r="H29" s="344">
        <v>0</v>
      </c>
      <c r="I29" s="344">
        <v>1</v>
      </c>
      <c r="J29" s="344">
        <v>0</v>
      </c>
      <c r="K29" s="344">
        <v>0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  <c r="Q29" s="344">
        <v>1</v>
      </c>
      <c r="R29" s="344">
        <v>2</v>
      </c>
    </row>
    <row r="30" spans="1:18" s="290" customFormat="1" ht="17.25" customHeight="1">
      <c r="A30" t="s">
        <v>189</v>
      </c>
      <c r="B30" s="344">
        <v>3</v>
      </c>
      <c r="C30" s="345">
        <v>3</v>
      </c>
      <c r="D30" s="344">
        <v>0</v>
      </c>
      <c r="E30" s="345">
        <v>4</v>
      </c>
      <c r="F30" s="344">
        <v>0</v>
      </c>
      <c r="G30" s="344">
        <v>0</v>
      </c>
      <c r="H30" s="344">
        <v>9</v>
      </c>
      <c r="I30" s="344">
        <v>0</v>
      </c>
      <c r="J30" s="344">
        <v>0</v>
      </c>
      <c r="K30" s="344">
        <v>0</v>
      </c>
      <c r="L30" s="344">
        <v>0</v>
      </c>
      <c r="M30" s="344">
        <v>17</v>
      </c>
      <c r="N30" s="344">
        <v>0</v>
      </c>
      <c r="O30" s="344">
        <v>1</v>
      </c>
      <c r="P30" s="344">
        <v>17</v>
      </c>
      <c r="Q30" s="344">
        <v>1</v>
      </c>
      <c r="R30" s="344">
        <v>55</v>
      </c>
    </row>
    <row r="31" spans="1:18" s="290" customFormat="1" ht="17.25" customHeight="1">
      <c r="A31" t="s">
        <v>190</v>
      </c>
      <c r="B31" s="344">
        <v>0</v>
      </c>
      <c r="C31" s="345">
        <v>0</v>
      </c>
      <c r="D31" s="344">
        <v>0</v>
      </c>
      <c r="E31" s="345">
        <v>0</v>
      </c>
      <c r="F31" s="344">
        <v>0</v>
      </c>
      <c r="G31" s="344">
        <v>0</v>
      </c>
      <c r="H31" s="344">
        <v>0</v>
      </c>
      <c r="I31" s="344">
        <v>5</v>
      </c>
      <c r="J31" s="344">
        <v>0</v>
      </c>
      <c r="K31" s="344">
        <v>0</v>
      </c>
      <c r="L31" s="344">
        <v>0</v>
      </c>
      <c r="M31" s="344">
        <v>0</v>
      </c>
      <c r="N31" s="344">
        <v>1</v>
      </c>
      <c r="O31" s="344">
        <v>0</v>
      </c>
      <c r="P31" s="344">
        <v>0</v>
      </c>
      <c r="Q31" s="344">
        <v>0</v>
      </c>
      <c r="R31" s="344">
        <v>6</v>
      </c>
    </row>
    <row r="32" spans="1:18" s="290" customFormat="1" ht="17.25" customHeight="1">
      <c r="A32" t="s">
        <v>231</v>
      </c>
      <c r="B32" s="344">
        <v>0</v>
      </c>
      <c r="C32" s="345">
        <v>0</v>
      </c>
      <c r="D32" s="344">
        <v>0</v>
      </c>
      <c r="E32" s="345">
        <v>0</v>
      </c>
      <c r="F32" s="344">
        <v>0</v>
      </c>
      <c r="G32" s="344">
        <v>0</v>
      </c>
      <c r="H32" s="344">
        <v>0</v>
      </c>
      <c r="I32" s="344">
        <v>1</v>
      </c>
      <c r="J32" s="344">
        <v>0</v>
      </c>
      <c r="K32" s="344">
        <v>0</v>
      </c>
      <c r="L32" s="344">
        <v>0</v>
      </c>
      <c r="M32" s="344">
        <v>0</v>
      </c>
      <c r="N32" s="344">
        <v>0</v>
      </c>
      <c r="O32" s="344">
        <v>0</v>
      </c>
      <c r="P32" s="344">
        <v>0</v>
      </c>
      <c r="Q32" s="344">
        <v>0</v>
      </c>
      <c r="R32" s="344">
        <v>1</v>
      </c>
    </row>
    <row r="33" spans="1:18" s="290" customFormat="1" ht="17.25" customHeight="1">
      <c r="A33" t="s">
        <v>240</v>
      </c>
      <c r="B33" s="344">
        <v>0</v>
      </c>
      <c r="C33" s="345">
        <v>0</v>
      </c>
      <c r="D33" s="344">
        <v>0</v>
      </c>
      <c r="E33" s="345">
        <v>0</v>
      </c>
      <c r="F33" s="344">
        <v>0</v>
      </c>
      <c r="G33" s="344">
        <v>0</v>
      </c>
      <c r="H33" s="344">
        <v>0</v>
      </c>
      <c r="I33" s="344">
        <v>1</v>
      </c>
      <c r="J33" s="344">
        <v>0</v>
      </c>
      <c r="K33" s="344">
        <v>0</v>
      </c>
      <c r="L33" s="344">
        <v>0</v>
      </c>
      <c r="M33" s="344">
        <v>0</v>
      </c>
      <c r="N33" s="344">
        <v>1</v>
      </c>
      <c r="O33" s="344">
        <v>0</v>
      </c>
      <c r="P33" s="344">
        <v>0</v>
      </c>
      <c r="Q33" s="344">
        <v>0</v>
      </c>
      <c r="R33" s="344">
        <v>2</v>
      </c>
    </row>
    <row r="34" spans="1:18" s="290" customFormat="1" ht="17.25" customHeight="1">
      <c r="A34" t="s">
        <v>191</v>
      </c>
      <c r="B34" s="344">
        <v>0</v>
      </c>
      <c r="C34" s="345">
        <v>0</v>
      </c>
      <c r="D34" s="344">
        <v>0</v>
      </c>
      <c r="E34" s="345">
        <v>0</v>
      </c>
      <c r="F34" s="344">
        <v>0</v>
      </c>
      <c r="G34" s="344">
        <v>0</v>
      </c>
      <c r="H34" s="344">
        <v>0</v>
      </c>
      <c r="I34" s="344">
        <v>10</v>
      </c>
      <c r="J34" s="344">
        <v>0</v>
      </c>
      <c r="K34" s="344">
        <v>0</v>
      </c>
      <c r="L34" s="344">
        <v>0</v>
      </c>
      <c r="M34" s="344">
        <v>0</v>
      </c>
      <c r="N34" s="344">
        <v>0</v>
      </c>
      <c r="O34" s="344">
        <v>0</v>
      </c>
      <c r="P34" s="344">
        <v>0</v>
      </c>
      <c r="Q34" s="344">
        <v>0</v>
      </c>
      <c r="R34" s="344">
        <v>10</v>
      </c>
    </row>
    <row r="35" spans="1:18" s="290" customFormat="1" ht="17.25" customHeight="1">
      <c r="A35" t="s">
        <v>204</v>
      </c>
      <c r="B35" s="344">
        <v>0</v>
      </c>
      <c r="C35" s="345">
        <v>0</v>
      </c>
      <c r="D35" s="344">
        <v>6</v>
      </c>
      <c r="E35" s="345">
        <v>0</v>
      </c>
      <c r="F35" s="344">
        <v>0</v>
      </c>
      <c r="G35" s="344">
        <v>0</v>
      </c>
      <c r="H35" s="344">
        <v>0</v>
      </c>
      <c r="I35" s="344">
        <v>0</v>
      </c>
      <c r="J35" s="344">
        <v>0</v>
      </c>
      <c r="K35" s="344">
        <v>0</v>
      </c>
      <c r="L35" s="344">
        <v>0</v>
      </c>
      <c r="M35" s="344">
        <v>0</v>
      </c>
      <c r="N35" s="344">
        <v>0</v>
      </c>
      <c r="O35" s="344">
        <v>0</v>
      </c>
      <c r="P35" s="344">
        <v>0</v>
      </c>
      <c r="Q35" s="344">
        <v>0</v>
      </c>
      <c r="R35" s="344">
        <v>6</v>
      </c>
    </row>
    <row r="36" spans="1:18" s="290" customFormat="1" ht="17.25" customHeight="1">
      <c r="A36" t="s">
        <v>241</v>
      </c>
      <c r="B36" s="344">
        <v>0</v>
      </c>
      <c r="C36" s="345">
        <v>0</v>
      </c>
      <c r="D36" s="344">
        <v>0</v>
      </c>
      <c r="E36" s="345">
        <v>0</v>
      </c>
      <c r="F36" s="344">
        <v>0</v>
      </c>
      <c r="G36" s="344">
        <v>0</v>
      </c>
      <c r="H36" s="344">
        <v>0</v>
      </c>
      <c r="I36" s="344">
        <v>1</v>
      </c>
      <c r="J36" s="344">
        <v>0</v>
      </c>
      <c r="K36" s="344">
        <v>0</v>
      </c>
      <c r="L36" s="344">
        <v>0</v>
      </c>
      <c r="M36" s="344">
        <v>0</v>
      </c>
      <c r="N36" s="344">
        <v>0</v>
      </c>
      <c r="O36" s="344">
        <v>0</v>
      </c>
      <c r="P36" s="344">
        <v>0</v>
      </c>
      <c r="Q36" s="344">
        <v>0</v>
      </c>
      <c r="R36" s="344">
        <v>1</v>
      </c>
    </row>
    <row r="37" spans="1:18" s="290" customFormat="1" ht="17.25" customHeight="1">
      <c r="A37" t="s">
        <v>242</v>
      </c>
      <c r="B37" s="344">
        <v>0</v>
      </c>
      <c r="C37" s="345">
        <v>0</v>
      </c>
      <c r="D37" s="344">
        <v>0</v>
      </c>
      <c r="E37" s="345">
        <v>0</v>
      </c>
      <c r="F37" s="344">
        <v>0</v>
      </c>
      <c r="G37" s="344">
        <v>0</v>
      </c>
      <c r="H37" s="344">
        <v>0</v>
      </c>
      <c r="I37" s="344">
        <v>1</v>
      </c>
      <c r="J37" s="344">
        <v>0</v>
      </c>
      <c r="K37" s="344">
        <v>0</v>
      </c>
      <c r="L37" s="344">
        <v>0</v>
      </c>
      <c r="M37" s="344">
        <v>0</v>
      </c>
      <c r="N37" s="344">
        <v>0</v>
      </c>
      <c r="O37" s="344">
        <v>0</v>
      </c>
      <c r="P37" s="344">
        <v>0</v>
      </c>
      <c r="Q37" s="344">
        <v>0</v>
      </c>
      <c r="R37" s="344">
        <v>1</v>
      </c>
    </row>
    <row r="38" spans="1:18" s="290" customFormat="1" ht="17.25" customHeight="1">
      <c r="A38" t="s">
        <v>232</v>
      </c>
      <c r="B38" s="344">
        <v>0</v>
      </c>
      <c r="C38" s="345">
        <v>0</v>
      </c>
      <c r="D38" s="344">
        <v>0</v>
      </c>
      <c r="E38" s="345">
        <v>0</v>
      </c>
      <c r="F38" s="344">
        <v>0</v>
      </c>
      <c r="G38" s="344">
        <v>0</v>
      </c>
      <c r="H38" s="344">
        <v>0</v>
      </c>
      <c r="I38" s="344">
        <v>2</v>
      </c>
      <c r="J38" s="344">
        <v>0</v>
      </c>
      <c r="K38" s="344">
        <v>0</v>
      </c>
      <c r="L38" s="344">
        <v>0</v>
      </c>
      <c r="M38" s="344">
        <v>0</v>
      </c>
      <c r="N38" s="344">
        <v>0</v>
      </c>
      <c r="O38" s="344">
        <v>0</v>
      </c>
      <c r="P38" s="344">
        <v>0</v>
      </c>
      <c r="Q38" s="344">
        <v>0</v>
      </c>
      <c r="R38" s="344">
        <v>2</v>
      </c>
    </row>
    <row r="39" spans="1:18" s="290" customFormat="1" ht="17.25" customHeight="1">
      <c r="A39" t="s">
        <v>243</v>
      </c>
      <c r="B39" s="344">
        <v>0</v>
      </c>
      <c r="C39" s="345">
        <v>0</v>
      </c>
      <c r="D39" s="344">
        <v>0</v>
      </c>
      <c r="E39" s="345">
        <v>0</v>
      </c>
      <c r="F39" s="344">
        <v>0</v>
      </c>
      <c r="G39" s="344">
        <v>0</v>
      </c>
      <c r="H39" s="344">
        <v>0</v>
      </c>
      <c r="I39" s="344">
        <v>0</v>
      </c>
      <c r="J39" s="344">
        <v>0</v>
      </c>
      <c r="K39" s="344">
        <v>0</v>
      </c>
      <c r="L39" s="344">
        <v>0</v>
      </c>
      <c r="M39" s="344">
        <v>0</v>
      </c>
      <c r="N39" s="344">
        <v>0</v>
      </c>
      <c r="O39" s="344">
        <v>0</v>
      </c>
      <c r="P39" s="344">
        <v>0</v>
      </c>
      <c r="Q39" s="344">
        <v>0</v>
      </c>
      <c r="R39" s="344">
        <v>0</v>
      </c>
    </row>
    <row r="40" spans="1:18" s="290" customFormat="1" ht="17.25" customHeight="1" thickBot="1">
      <c r="A40" t="s">
        <v>244</v>
      </c>
      <c r="B40" s="344">
        <v>2</v>
      </c>
      <c r="C40" s="345">
        <v>6</v>
      </c>
      <c r="D40" s="344">
        <v>8</v>
      </c>
      <c r="E40" s="345">
        <v>3</v>
      </c>
      <c r="F40" s="344">
        <v>0</v>
      </c>
      <c r="G40" s="344">
        <v>0</v>
      </c>
      <c r="H40" s="344">
        <v>10</v>
      </c>
      <c r="I40" s="344">
        <v>5</v>
      </c>
      <c r="J40" s="344">
        <v>1</v>
      </c>
      <c r="K40" s="344">
        <v>4</v>
      </c>
      <c r="L40" s="344">
        <v>0</v>
      </c>
      <c r="M40" s="344">
        <v>8</v>
      </c>
      <c r="N40" s="344">
        <v>3</v>
      </c>
      <c r="O40" s="344">
        <v>23</v>
      </c>
      <c r="P40" s="344">
        <v>3</v>
      </c>
      <c r="Q40" s="344">
        <v>20</v>
      </c>
      <c r="R40" s="344">
        <v>96</v>
      </c>
    </row>
    <row r="41" spans="1:18" s="290" customFormat="1" ht="17.25" customHeight="1" thickBot="1">
      <c r="A41" s="321" t="s">
        <v>9</v>
      </c>
      <c r="B41" s="337">
        <f t="shared" ref="B41:R41" si="0">SUM(B8:B40)</f>
        <v>5</v>
      </c>
      <c r="C41" s="337">
        <f t="shared" si="0"/>
        <v>9</v>
      </c>
      <c r="D41" s="337">
        <f t="shared" si="0"/>
        <v>21</v>
      </c>
      <c r="E41" s="337">
        <f t="shared" si="0"/>
        <v>16</v>
      </c>
      <c r="F41" s="337">
        <f t="shared" si="0"/>
        <v>0</v>
      </c>
      <c r="G41" s="337">
        <f t="shared" si="0"/>
        <v>0</v>
      </c>
      <c r="H41" s="337">
        <f t="shared" si="0"/>
        <v>22</v>
      </c>
      <c r="I41" s="337">
        <f t="shared" si="0"/>
        <v>56</v>
      </c>
      <c r="J41" s="337">
        <f t="shared" si="0"/>
        <v>3</v>
      </c>
      <c r="K41" s="337">
        <f t="shared" si="0"/>
        <v>12</v>
      </c>
      <c r="L41" s="337">
        <f t="shared" si="0"/>
        <v>4</v>
      </c>
      <c r="M41" s="337">
        <f t="shared" si="0"/>
        <v>33</v>
      </c>
      <c r="N41" s="337">
        <f t="shared" si="0"/>
        <v>7</v>
      </c>
      <c r="O41" s="337">
        <f t="shared" si="0"/>
        <v>27</v>
      </c>
      <c r="P41" s="337">
        <f t="shared" si="0"/>
        <v>22</v>
      </c>
      <c r="Q41" s="337">
        <f t="shared" si="0"/>
        <v>24</v>
      </c>
      <c r="R41" s="337">
        <f t="shared" si="0"/>
        <v>261</v>
      </c>
    </row>
    <row r="42" spans="1:18" s="290" customFormat="1" ht="17.25" customHeight="1" thickBot="1">
      <c r="A42" s="378"/>
      <c r="B42" s="378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8"/>
      <c r="Q42" s="378"/>
      <c r="R42" s="378"/>
    </row>
    <row r="43" spans="1:18" s="290" customFormat="1" ht="17.25" customHeight="1" thickBot="1">
      <c r="A43" s="323" t="s">
        <v>192</v>
      </c>
      <c r="B43" s="324">
        <v>6</v>
      </c>
      <c r="C43" s="324">
        <v>23</v>
      </c>
      <c r="D43" s="324">
        <v>26</v>
      </c>
      <c r="E43" s="324">
        <v>35</v>
      </c>
      <c r="F43" s="324">
        <v>19</v>
      </c>
      <c r="G43" s="324">
        <v>15</v>
      </c>
      <c r="H43" s="324">
        <v>33</v>
      </c>
      <c r="I43" s="324">
        <v>56</v>
      </c>
      <c r="J43" s="324">
        <v>6</v>
      </c>
      <c r="K43" s="324">
        <v>17</v>
      </c>
      <c r="L43" s="324">
        <v>10</v>
      </c>
      <c r="M43" s="324">
        <v>36</v>
      </c>
      <c r="N43" s="324">
        <v>13</v>
      </c>
      <c r="O43" s="324">
        <v>20</v>
      </c>
      <c r="P43" s="324">
        <v>14</v>
      </c>
      <c r="Q43" s="324">
        <v>32</v>
      </c>
      <c r="R43" s="324">
        <f>SUM(B43:Q43)</f>
        <v>361</v>
      </c>
    </row>
    <row r="44" spans="1:18" s="290" customFormat="1" ht="17.25" customHeight="1" thickBot="1">
      <c r="A44" s="325" t="s">
        <v>193</v>
      </c>
      <c r="B44" s="326">
        <f>B41/B43</f>
        <v>0.83333333333333337</v>
      </c>
      <c r="C44" s="326">
        <f t="shared" ref="C44:Q44" si="1">C41/C43</f>
        <v>0.39130434782608697</v>
      </c>
      <c r="D44" s="326">
        <f t="shared" si="1"/>
        <v>0.80769230769230771</v>
      </c>
      <c r="E44" s="326">
        <f t="shared" si="1"/>
        <v>0.45714285714285713</v>
      </c>
      <c r="F44" s="326">
        <f t="shared" si="1"/>
        <v>0</v>
      </c>
      <c r="G44" s="326">
        <f t="shared" si="1"/>
        <v>0</v>
      </c>
      <c r="H44" s="326">
        <f t="shared" si="1"/>
        <v>0.66666666666666663</v>
      </c>
      <c r="I44" s="326">
        <f t="shared" si="1"/>
        <v>1</v>
      </c>
      <c r="J44" s="326">
        <f t="shared" si="1"/>
        <v>0.5</v>
      </c>
      <c r="K44" s="326">
        <f t="shared" si="1"/>
        <v>0.70588235294117652</v>
      </c>
      <c r="L44" s="326">
        <f t="shared" si="1"/>
        <v>0.4</v>
      </c>
      <c r="M44" s="326">
        <f t="shared" si="1"/>
        <v>0.91666666666666663</v>
      </c>
      <c r="N44" s="326">
        <f t="shared" si="1"/>
        <v>0.53846153846153844</v>
      </c>
      <c r="O44" s="326">
        <f t="shared" si="1"/>
        <v>1.35</v>
      </c>
      <c r="P44" s="326">
        <f t="shared" si="1"/>
        <v>1.5714285714285714</v>
      </c>
      <c r="Q44" s="326">
        <f t="shared" si="1"/>
        <v>0.75</v>
      </c>
      <c r="R44" s="326">
        <f>R41/R43</f>
        <v>0.7229916897506925</v>
      </c>
    </row>
    <row r="45" spans="1:18" s="290" customFormat="1" ht="4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 s="290" customFormat="1" ht="4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s="290" customFormat="1" ht="45" customHeight="1">
      <c r="A47"/>
      <c r="B47" s="32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 s="290" customFormat="1" ht="45" customHeight="1">
      <c r="A48"/>
      <c r="B48" s="32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 s="290" customFormat="1" ht="45" customHeight="1">
      <c r="A49"/>
      <c r="B49" s="328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 s="290" customFormat="1" ht="45" customHeight="1">
      <c r="A50"/>
      <c r="B50" s="328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 s="290" customFormat="1" ht="45" customHeight="1">
      <c r="A51"/>
      <c r="B51" s="329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 s="290" customFormat="1" ht="45" customHeight="1">
      <c r="A52"/>
      <c r="B52" s="328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45" customHeight="1">
      <c r="A53"/>
      <c r="B53" s="328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45" customHeight="1">
      <c r="A54"/>
      <c r="B54" s="328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45" customHeight="1">
      <c r="A55"/>
      <c r="B55" s="328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45" customHeight="1">
      <c r="A56"/>
      <c r="B56" s="328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45" customHeight="1">
      <c r="A57"/>
      <c r="B57" s="328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45" customHeight="1">
      <c r="A58"/>
      <c r="B58" s="32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45" customHeight="1">
      <c r="A59"/>
      <c r="B59" s="328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45" customHeight="1">
      <c r="A60"/>
      <c r="B60" s="328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45" customHeight="1">
      <c r="A61"/>
      <c r="B61" s="328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45" customHeight="1">
      <c r="A62"/>
      <c r="B62" s="328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45" customHeight="1">
      <c r="A63"/>
      <c r="B63" s="328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45" customHeight="1">
      <c r="A64"/>
      <c r="B64" s="328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4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4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4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4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ht="26.25" customHeight="1"/>
    <row r="70" spans="1:18" ht="17.25" customHeight="1"/>
    <row r="72" spans="1:18" s="288" customFormat="1" ht="16.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</sheetData>
  <mergeCells count="4">
    <mergeCell ref="A42:R42"/>
    <mergeCell ref="A6:F6"/>
    <mergeCell ref="G6:L6"/>
    <mergeCell ref="M6:R6"/>
  </mergeCells>
  <conditionalFormatting sqref="B44:R44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2025-03-17T19:26:00Z</dcterms:modified>
  <dc:language>pt-BR</dc:language>
</cp:coreProperties>
</file>