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Novembro 2025\"/>
    </mc:Choice>
  </mc:AlternateContent>
  <xr:revisionPtr revIDLastSave="0" documentId="13_ncr:1_{E5FFF05F-8BB0-48D6-B6A0-49D75422E565}" xr6:coauthVersionLast="47" xr6:coauthVersionMax="47" xr10:uidLastSave="{00000000-0000-0000-0000-000000000000}"/>
  <bookViews>
    <workbookView xWindow="-120" yWindow="-120" windowWidth="29040" windowHeight="15720" tabRatio="500" firstSheet="3" activeTab="10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13" l="1"/>
  <c r="P8" i="13"/>
  <c r="P4" i="13"/>
  <c r="O10" i="13"/>
  <c r="D27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8" i="12"/>
  <c r="C27" i="12"/>
  <c r="B27" i="12"/>
  <c r="C53" i="11"/>
  <c r="D53" i="11"/>
  <c r="E53" i="11"/>
  <c r="E55" i="11" s="1"/>
  <c r="F53" i="11"/>
  <c r="G53" i="11"/>
  <c r="H53" i="11"/>
  <c r="H55" i="11" s="1"/>
  <c r="I53" i="11"/>
  <c r="J53" i="11"/>
  <c r="J55" i="11" s="1"/>
  <c r="K53" i="11"/>
  <c r="K55" i="11" s="1"/>
  <c r="L53" i="11"/>
  <c r="M53" i="11"/>
  <c r="M55" i="11" s="1"/>
  <c r="N53" i="11"/>
  <c r="O53" i="11"/>
  <c r="P53" i="11"/>
  <c r="Q53" i="11"/>
  <c r="R53" i="11"/>
  <c r="R55" i="11" s="1"/>
  <c r="S53" i="11"/>
  <c r="T53" i="11"/>
  <c r="U53" i="11"/>
  <c r="B53" i="11"/>
  <c r="J98" i="2"/>
  <c r="I98" i="2"/>
  <c r="C98" i="2"/>
  <c r="D98" i="2"/>
  <c r="G54" i="2"/>
  <c r="F54" i="2"/>
  <c r="M30" i="3"/>
  <c r="M10" i="13"/>
  <c r="M9" i="13" s="1"/>
  <c r="F24" i="12"/>
  <c r="F25" i="12"/>
  <c r="F26" i="12"/>
  <c r="E27" i="12"/>
  <c r="U54" i="11"/>
  <c r="C55" i="11"/>
  <c r="D55" i="11"/>
  <c r="G55" i="11"/>
  <c r="I55" i="11"/>
  <c r="L55" i="11"/>
  <c r="O55" i="11"/>
  <c r="P55" i="11"/>
  <c r="Q55" i="11"/>
  <c r="S55" i="11"/>
  <c r="T55" i="11"/>
  <c r="U55" i="11"/>
  <c r="B55" i="11"/>
  <c r="P28" i="3"/>
  <c r="P27" i="3"/>
  <c r="L121" i="2"/>
  <c r="G118" i="2"/>
  <c r="G119" i="2"/>
  <c r="G120" i="2"/>
  <c r="P29" i="3" s="1"/>
  <c r="F118" i="2"/>
  <c r="F119" i="2"/>
  <c r="F120" i="2"/>
  <c r="D118" i="2"/>
  <c r="K27" i="3" s="1"/>
  <c r="N27" i="3" s="1"/>
  <c r="D119" i="2"/>
  <c r="K28" i="3" s="1"/>
  <c r="N28" i="3" s="1"/>
  <c r="D120" i="2"/>
  <c r="K29" i="3" s="1"/>
  <c r="N29" i="3" s="1"/>
  <c r="C118" i="2"/>
  <c r="C119" i="2"/>
  <c r="C120" i="2"/>
  <c r="C117" i="2"/>
  <c r="G77" i="2"/>
  <c r="F77" i="2"/>
  <c r="D54" i="2"/>
  <c r="C54" i="2"/>
  <c r="C77" i="2"/>
  <c r="D77" i="2"/>
  <c r="D31" i="2"/>
  <c r="C31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F55" i="11"/>
  <c r="N55" i="11"/>
  <c r="O5" i="13" l="1"/>
  <c r="O9" i="13"/>
  <c r="D5" i="13"/>
  <c r="C5" i="13"/>
  <c r="M5" i="13"/>
  <c r="G9" i="13"/>
  <c r="I118" i="2"/>
  <c r="M118" i="2" s="1"/>
  <c r="J120" i="2"/>
  <c r="J118" i="2"/>
  <c r="J119" i="2"/>
  <c r="R28" i="3"/>
  <c r="T28" i="3" s="1"/>
  <c r="I120" i="2"/>
  <c r="M120" i="2" s="1"/>
  <c r="I119" i="2"/>
  <c r="M119" i="2" s="1"/>
  <c r="R27" i="3"/>
  <c r="T27" i="3" s="1"/>
  <c r="R29" i="3"/>
  <c r="T29" i="3" s="1"/>
  <c r="B9" i="13"/>
  <c r="K5" i="13"/>
  <c r="J9" i="13"/>
  <c r="H5" i="13"/>
  <c r="I9" i="13"/>
  <c r="L5" i="13"/>
  <c r="E9" i="13"/>
  <c r="F5" i="13"/>
  <c r="F31" i="2"/>
  <c r="F102" i="2"/>
  <c r="D102" i="2"/>
  <c r="C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21" i="2" l="1"/>
  <c r="G31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2" i="2"/>
  <c r="G104" i="2"/>
  <c r="P17" i="3" s="1"/>
  <c r="I18" i="5" s="1"/>
  <c r="G105" i="2"/>
  <c r="I30" i="5" s="1"/>
  <c r="G106" i="2"/>
  <c r="P19" i="3" s="1"/>
  <c r="I19" i="5" s="1"/>
  <c r="G107" i="2"/>
  <c r="G108" i="2"/>
  <c r="P12" i="3" s="1"/>
  <c r="I13" i="5" s="1"/>
  <c r="G109" i="2"/>
  <c r="P24" i="3" s="1"/>
  <c r="G110" i="2"/>
  <c r="I32" i="5" s="1"/>
  <c r="G111" i="2"/>
  <c r="P14" i="3" s="1"/>
  <c r="I15" i="5" s="1"/>
  <c r="G112" i="2"/>
  <c r="P26" i="3" s="1"/>
  <c r="G113" i="2"/>
  <c r="P21" i="3" s="1"/>
  <c r="G114" i="2"/>
  <c r="P11" i="3" s="1"/>
  <c r="G115" i="2"/>
  <c r="G116" i="2"/>
  <c r="P18" i="3" s="1"/>
  <c r="I12" i="5" s="1"/>
  <c r="G117" i="2"/>
  <c r="I28" i="5" s="1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M14" i="4"/>
  <c r="M17" i="4"/>
  <c r="M16" i="4"/>
  <c r="M15" i="4"/>
  <c r="M13" i="4"/>
  <c r="M12" i="4"/>
  <c r="M11" i="4"/>
  <c r="G103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98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1" i="2" l="1"/>
  <c r="P13" i="3"/>
  <c r="I14" i="5" s="1"/>
  <c r="G121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2" i="2"/>
  <c r="F27" i="12"/>
  <c r="M98" i="2"/>
  <c r="K15" i="4"/>
  <c r="C116" i="2"/>
  <c r="C112" i="2"/>
  <c r="C108" i="2"/>
  <c r="C104" i="2"/>
  <c r="K23" i="3"/>
  <c r="N23" i="3" s="1"/>
  <c r="C109" i="2"/>
  <c r="K17" i="3"/>
  <c r="K20" i="3"/>
  <c r="J111" i="2"/>
  <c r="K15" i="3"/>
  <c r="K16" i="3"/>
  <c r="K22" i="3"/>
  <c r="E28" i="5" s="1"/>
  <c r="G23" i="7" s="1"/>
  <c r="K24" i="3"/>
  <c r="C113" i="2"/>
  <c r="K26" i="3"/>
  <c r="N26" i="3" s="1"/>
  <c r="C115" i="2"/>
  <c r="C111" i="2"/>
  <c r="C107" i="2"/>
  <c r="C103" i="2"/>
  <c r="K21" i="3"/>
  <c r="N21" i="3" s="1"/>
  <c r="K18" i="3"/>
  <c r="K11" i="3"/>
  <c r="K25" i="3"/>
  <c r="E32" i="5" s="1"/>
  <c r="G28" i="7" s="1"/>
  <c r="K19" i="3"/>
  <c r="C105" i="2"/>
  <c r="K12" i="3"/>
  <c r="C114" i="2"/>
  <c r="C110" i="2"/>
  <c r="C106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M102" i="2" l="1"/>
  <c r="C121" i="2"/>
  <c r="N20" i="3"/>
  <c r="D20" i="5"/>
  <c r="I116" i="2"/>
  <c r="M116" i="2" s="1"/>
  <c r="I115" i="2"/>
  <c r="M115" i="2" s="1"/>
  <c r="I117" i="2"/>
  <c r="M117" i="2" s="1"/>
  <c r="I113" i="2"/>
  <c r="M113" i="2" s="1"/>
  <c r="I109" i="2"/>
  <c r="M109" i="2" s="1"/>
  <c r="I111" i="2"/>
  <c r="M111" i="2" s="1"/>
  <c r="I104" i="2"/>
  <c r="M104" i="2" s="1"/>
  <c r="I114" i="2"/>
  <c r="M114" i="2" s="1"/>
  <c r="I108" i="2"/>
  <c r="M108" i="2" s="1"/>
  <c r="I105" i="2"/>
  <c r="M105" i="2" s="1"/>
  <c r="I106" i="2"/>
  <c r="M106" i="2" s="1"/>
  <c r="I110" i="2"/>
  <c r="M110" i="2" s="1"/>
  <c r="I103" i="2"/>
  <c r="M103" i="2" s="1"/>
  <c r="I107" i="2"/>
  <c r="M107" i="2" s="1"/>
  <c r="I112" i="2"/>
  <c r="M112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08" i="2"/>
  <c r="N18" i="3"/>
  <c r="N24" i="3"/>
  <c r="R24" i="3"/>
  <c r="T24" i="3" s="1"/>
  <c r="J109" i="2"/>
  <c r="J117" i="2"/>
  <c r="R19" i="3"/>
  <c r="T19" i="3" s="1"/>
  <c r="J115" i="2"/>
  <c r="J106" i="2"/>
  <c r="R20" i="3"/>
  <c r="T20" i="3" s="1"/>
  <c r="E27" i="5"/>
  <c r="G27" i="5" s="1"/>
  <c r="N19" i="3"/>
  <c r="J116" i="2"/>
  <c r="J103" i="2"/>
  <c r="J113" i="2"/>
  <c r="N11" i="3"/>
  <c r="E33" i="5"/>
  <c r="G29" i="7" s="1"/>
  <c r="R17" i="3"/>
  <c r="T17" i="3" s="1"/>
  <c r="J114" i="2"/>
  <c r="R26" i="3"/>
  <c r="T26" i="3" s="1"/>
  <c r="J110" i="2"/>
  <c r="J105" i="2"/>
  <c r="J104" i="2"/>
  <c r="R25" i="3"/>
  <c r="T25" i="3" s="1"/>
  <c r="R18" i="3"/>
  <c r="T18" i="3" s="1"/>
  <c r="R16" i="3"/>
  <c r="T16" i="3" s="1"/>
  <c r="J112" i="2"/>
  <c r="N17" i="3"/>
  <c r="N25" i="3"/>
  <c r="N16" i="3"/>
  <c r="N12" i="3"/>
  <c r="J107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N34" i="3" l="1"/>
  <c r="I121" i="2"/>
  <c r="M121" i="2" s="1"/>
  <c r="N38" i="3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6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2" i="2"/>
  <c r="J121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N42" i="3" l="1"/>
  <c r="E34" i="7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30" i="3" l="1"/>
  <c r="N32" i="3"/>
  <c r="N40" i="3" s="1"/>
  <c r="I33" i="8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P5" i="13" l="1"/>
  <c r="P9" i="13"/>
</calcChain>
</file>

<file path=xl/sharedStrings.xml><?xml version="1.0" encoding="utf-8"?>
<sst xmlns="http://schemas.openxmlformats.org/spreadsheetml/2006/main" count="788" uniqueCount="277">
  <si>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</si>
  <si>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</si>
  <si>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</si>
  <si>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</si>
  <si>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</si>
  <si>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</si>
  <si>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</si>
  <si>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</si>
  <si>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</si>
  <si>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</si>
  <si>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</si>
  <si>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</si>
  <si>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</si>
  <si>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</si>
  <si>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</si>
  <si>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</si>
  <si>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</si>
  <si>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</si>
  <si>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</si>
  <si>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</si>
  <si>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</si>
  <si>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</si>
  <si>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</si>
  <si>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</si>
  <si>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</si>
  <si>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</si>
  <si>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</si>
  <si>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</si>
  <si>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</si>
  <si>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</si>
  <si>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</si>
  <si>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</si>
  <si>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</si>
  <si>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</si>
  <si>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</si>
  <si>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</si>
  <si>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</si>
  <si>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</si>
  <si>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</si>
  <si>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</si>
  <si>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</si>
  <si>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</si>
  <si>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</si>
  <si>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</si>
  <si>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</si>
  <si>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</si>
  <si>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</si>
  <si>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</si>
  <si>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</si>
  <si>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</si>
  <si>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</si>
  <si>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</si>
  <si>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</si>
  <si>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</si>
  <si>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</si>
  <si>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</si>
  <si>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</si>
  <si>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</si>
  <si>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</si>
  <si>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</si>
  <si>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</si>
  <si>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</si>
  <si>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</si>
  <si>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</si>
  <si>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</si>
  <si>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</si>
  <si>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</si>
  <si>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</si>
  <si>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</si>
  <si>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</si>
  <si>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</si>
  <si>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</si>
  <si>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</si>
  <si>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</si>
  <si>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</si>
  <si>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</si>
  <si>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</si>
  <si>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</si>
  <si>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</si>
  <si>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</si>
  <si>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</si>
  <si>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</si>
  <si>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</si>
  <si>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</si>
  <si>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</si>
  <si>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</si>
  <si>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</si>
  <si>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</si>
  <si>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</si>
  <si>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</si>
  <si>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</si>
  <si>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</si>
  <si>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</si>
  <si>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</si>
  <si>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</si>
  <si>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</si>
  <si>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</si>
  <si>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</si>
  <si>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</si>
  <si>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</si>
  <si>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</si>
  <si>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</si>
  <si>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</si>
  <si>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</si>
  <si>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</si>
  <si>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</si>
  <si>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</si>
  <si>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</si>
  <si>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</si>
  <si>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</si>
  <si>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</si>
  <si>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</si>
  <si>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</si>
  <si>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</si>
  <si>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</si>
  <si>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</si>
  <si>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</si>
  <si>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</si>
  <si>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</si>
  <si>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</si>
  <si>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</si>
  <si>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</si>
  <si>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</si>
  <si>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</si>
  <si>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</si>
  <si>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</si>
  <si>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</si>
  <si>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</si>
  <si>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</si>
  <si>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</si>
  <si>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</si>
  <si>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</si>
  <si>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</si>
  <si>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</si>
  <si>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</si>
  <si>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</si>
  <si>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</si>
  <si>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</si>
  <si>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</si>
  <si>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</si>
  <si>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</si>
  <si>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</si>
  <si>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</si>
  <si>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</si>
  <si>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</si>
  <si>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</si>
  <si>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</si>
  <si>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</si>
  <si>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</si>
  <si>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</si>
  <si>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</si>
  <si>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</si>
  <si>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</si>
  <si>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</si>
  <si>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</si>
  <si>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</si>
  <si>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</si>
  <si>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</si>
  <si>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</si>
  <si>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</si>
  <si>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</si>
  <si>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</si>
  <si>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</si>
  <si>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</si>
  <si>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</si>
  <si>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</si>
  <si>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</si>
  <si>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</si>
  <si>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</si>
  <si>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</si>
  <si>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</si>
  <si>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</si>
  <si>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</si>
  <si>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</si>
  <si>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</si>
  <si>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</si>
  <si>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</si>
  <si>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</si>
  <si>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</si>
  <si>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</si>
  <si>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</si>
  <si>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</si>
  <si>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</si>
  <si>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</si>
  <si>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</si>
  <si>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</si>
  <si>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</si>
  <si>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</si>
  <si>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</si>
  <si>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</si>
  <si>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</si>
  <si>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</si>
  <si>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</si>
  <si>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</si>
  <si>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</si>
  <si>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</si>
  <si>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</si>
  <si>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</si>
  <si>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</si>
  <si>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</si>
  <si>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</si>
  <si>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</si>
  <si>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</si>
  <si>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</si>
  <si>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</si>
  <si>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</si>
  <si>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</si>
  <si>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</si>
  <si>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</si>
  <si>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</si>
  <si>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</si>
  <si>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</si>
  <si>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</si>
  <si>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</si>
  <si>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</si>
  <si>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</si>
  <si>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</si>
  <si>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Encontro de Contas Termo de Compromisso de Garantia de Acesso da Neurologia
Período Março de 2025
Neurologia GERAL</t>
  </si>
  <si>
    <t>0415010012 TRATAMENTO C/ CIRURGIAS MULTIPLAS</t>
  </si>
  <si>
    <t>0415020077 PROCEDIMENTOS SEQUENCIAIS EM NEUROCIRURGIA</t>
  </si>
  <si>
    <t>0403010390 DRENAGEM LIQUORICA LOMBAR EXTERNA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</si>
  <si>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</si>
  <si>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</si>
  <si>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</si>
  <si>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</si>
  <si>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</si>
  <si>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</si>
  <si>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</si>
  <si>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</si>
  <si>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0403010128 MICROCIRURGIA CEREBRAL ENDOSCOPICA</t>
  </si>
  <si>
    <t>0403020026 ENXERTO MICROCIRURGICO DE NERVO PERIFERICO (UNICO NERVO)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</si>
  <si>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</si>
  <si>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</si>
  <si>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</si>
  <si>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0403020034 MICROCIRURGIA DE PLEXO BRAQUIAL COM EXPLORACAO E NEUROLISE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</si>
  <si>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</si>
  <si>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</si>
  <si>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</si>
  <si>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</si>
  <si>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</si>
  <si>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</si>
  <si>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</si>
  <si>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</si>
  <si>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</si>
  <si>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</si>
  <si>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</si>
  <si>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</si>
  <si>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</si>
  <si>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</si>
  <si>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0403010047 CRANIOTOMIA PARA RETIRADA DE CISTO / ABSCESSO / GRANULOMA ENCEFALICO</t>
  </si>
  <si>
    <t>0403010217 TRATAMENTO CIRURGICO DE CRANIOSSINOSTOSE COMPLEXA</t>
  </si>
  <si>
    <t>0403010357 TREPANACAO CRANIANA PARA PUNCAO OU BIOPSIA (COM TECNICA COMPLEMENTAR)</t>
  </si>
  <si>
    <t>0403020018 ENXERTO MICROCIRURGICO DE NERVO PERIFERICO (2 OU MAIS NERVOS)</t>
  </si>
  <si>
    <t>0403030056 CRANIECTOMIA POR TUMOR OSSEO</t>
  </si>
  <si>
    <t>0403030102 MICROCIRURGIA DE TUMOR MEDULAR</t>
  </si>
  <si>
    <t>0403030129 MICROCIRURGIA PARA TUMOR DA BASE DO CRANIO</t>
  </si>
  <si>
    <t>0403070040 EMBOLIZACAO DE ANEURISMA CEREBRAL MAIOR QUE 1,5 CM COM COLO ESTREITO</t>
  </si>
  <si>
    <t>2025/SET</t>
  </si>
  <si>
    <t>DATA DE TABULAÇÃO: 13/01/2026</t>
  </si>
  <si>
    <t>Encontro de Contas Termo de Compromisso de Garantia de Acesso Neurologia
Período Novembro  de 2025
CIRURGIA</t>
  </si>
  <si>
    <t>Encontro de Contas Termo de Compromisso de Garantia de Acesso Neurologia
Período  Novembro de 2025
Neuro Endo</t>
  </si>
  <si>
    <t>Produção por Procedimento Novembro de 2025</t>
  </si>
  <si>
    <t>Produção por Carater de Atendimento Novembro de 2025</t>
  </si>
  <si>
    <t>0403010055 CRANIOTOMIA PARA RETIRADA DE CISTO / ABSCESSO / GRANULOMA ENCEFALICO (COM TECNICA COMPLEMENTAR)</t>
  </si>
  <si>
    <t>0403010233 TRATAMENTO CIRURGICO DE DISRAFISMO OCULTO</t>
  </si>
  <si>
    <t>0403010292 TRATAMENTO CIRURGICO DE HEMATOMA INTRACEREBRAL (COM TECNICA COMPLEMENTAR)</t>
  </si>
  <si>
    <t>0403020042 MICROCIRURGIA DE PLEXO BRAQUIAL COM MICROENXERTIA</t>
  </si>
  <si>
    <t>0403030021 CRANIOTOMIA PARA BIOPSIA ENCEFALICA (COM TECNICA COMPLEMENTAR)</t>
  </si>
  <si>
    <t>0403040078 MICROCIRURGIA VASCULAR INTRACRANIANA (COM TECNICA COMPLEMENTAR)</t>
  </si>
  <si>
    <t>0403040094 MICROCIRURGIA PARA ANEURISMA DA CIRCULACAO CEREBRAL ANTERIOR MAIOR QUE 1,5 CM</t>
  </si>
  <si>
    <t>0403040116 MICROCIRURGIA P/ARA ANEURISMA DA CIRCULACAO CEREBRAL ANTERIOR MENOR QUE 1,5 CM</t>
  </si>
  <si>
    <t>0403050073 MICROCIRURGIA COM RIZOTOMIA A CEU ABERTO</t>
  </si>
  <si>
    <t>0403050162 TRATAMENTO ABLATIVO POR ESTEREOTAXIA EM ESTRUTURA PROFUNDA DE SNC PARA TRATATAMENTO DE MOVIMENTOS AN</t>
  </si>
  <si>
    <t>0403070104 EMBOLIZACAO DE MALFORMACAO ARTERIO-VENOSA DURAL COMPLEXA DO SISTEMA NERVOSO CENTRAL</t>
  </si>
  <si>
    <t>0403080010 IMPLANTE DE ELETRODO PARA ESTIMULACAO CEREBRAL</t>
  </si>
  <si>
    <t>2025/OUT</t>
  </si>
  <si>
    <t>2025/NOV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</si>
</sst>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9" fillId="0" borderId="2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 applyAlignment="1"/>
    <xf numFmtId="0" fontId="0" fillId="21" borderId="0" xfId="0" applyFill="1"/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topLeftCell="A7" zoomScaleNormal="100" workbookViewId="0">
      <selection activeCell="G33" sqref="G33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1" t="s">
        <v>5</v>
      </c>
      <c r="C7" s="8"/>
      <c r="D7" s="352" t="s">
        <v>6</v>
      </c>
      <c r="E7" s="352"/>
      <c r="F7" s="352"/>
      <c r="G7" s="352"/>
    </row>
    <row r="8" spans="1:8" ht="26.25" customHeight="1">
      <c r="B8" s="351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7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 t="s">
        <v>237</v>
      </c>
      <c r="D25" s="12">
        <v>0</v>
      </c>
      <c r="E25" s="14">
        <v>57306.2</v>
      </c>
      <c r="F25" s="13">
        <v>0</v>
      </c>
      <c r="G25" s="14">
        <f t="shared" si="0"/>
        <v>57306.2</v>
      </c>
    </row>
    <row r="26" spans="2:7" ht="18.75" customHeight="1">
      <c r="B26" s="17" t="s">
        <v>238</v>
      </c>
      <c r="D26" s="12">
        <v>0</v>
      </c>
      <c r="E26" s="14">
        <v>38523.03</v>
      </c>
      <c r="F26" s="13">
        <v>0</v>
      </c>
      <c r="G26" s="14">
        <f t="shared" si="0"/>
        <v>38523.03</v>
      </c>
    </row>
    <row r="27" spans="2:7" ht="18.75" customHeight="1">
      <c r="B27" s="17" t="s">
        <v>239</v>
      </c>
      <c r="D27" s="12">
        <v>0</v>
      </c>
      <c r="E27" s="14">
        <v>42607.5</v>
      </c>
      <c r="F27" s="13">
        <v>0</v>
      </c>
      <c r="G27" s="14">
        <f t="shared" si="0"/>
        <v>42607.5</v>
      </c>
    </row>
    <row r="28" spans="2:7" ht="18" customHeight="1">
      <c r="B28" s="7" t="s">
        <v>9</v>
      </c>
      <c r="C28" s="8"/>
      <c r="D28" s="18">
        <f>SUM(D9:D27)</f>
        <v>1637180.54</v>
      </c>
      <c r="E28" s="18">
        <f>SUM(E9:E27)</f>
        <v>203733.56</v>
      </c>
      <c r="F28" s="18">
        <f>SUM(F9:F27)</f>
        <v>0</v>
      </c>
      <c r="G28" s="18">
        <f>SUM(G9:G27)</f>
        <v>1840914.0999999999</v>
      </c>
    </row>
    <row r="29" spans="2:7" ht="18" customHeight="1"/>
    <row r="30" spans="2:7" ht="18" customHeight="1"/>
    <row r="31" spans="2:7" ht="18" customHeight="1">
      <c r="B31" s="351" t="s">
        <v>5</v>
      </c>
      <c r="C31" s="19"/>
      <c r="D31" s="352" t="s">
        <v>26</v>
      </c>
      <c r="E31" s="352"/>
      <c r="F31" s="352"/>
      <c r="G31" s="352"/>
    </row>
    <row r="32" spans="2:7" ht="18" customHeight="1">
      <c r="B32" s="351"/>
      <c r="C32" s="19"/>
      <c r="D32" s="9" t="s">
        <v>27</v>
      </c>
      <c r="E32" s="10"/>
      <c r="F32" s="9"/>
      <c r="G32" s="7" t="s">
        <v>9</v>
      </c>
    </row>
    <row r="33" spans="2:7" ht="18" customHeight="1">
      <c r="B33" s="20" t="s">
        <v>28</v>
      </c>
      <c r="C33" s="21"/>
      <c r="D33" s="22">
        <v>130151.42</v>
      </c>
      <c r="E33" s="13">
        <v>0</v>
      </c>
      <c r="F33" s="13">
        <v>0</v>
      </c>
      <c r="G33" s="14">
        <f t="shared" ref="G33:G39" si="1">SUM(D33:F33)</f>
        <v>130151.42</v>
      </c>
    </row>
    <row r="34" spans="2:7" ht="18" customHeight="1">
      <c r="B34" s="11" t="s">
        <v>29</v>
      </c>
      <c r="C34" s="21"/>
      <c r="D34" s="22">
        <v>15262.59</v>
      </c>
      <c r="E34" s="13">
        <v>0</v>
      </c>
      <c r="F34" s="13">
        <v>0</v>
      </c>
      <c r="G34" s="14">
        <f t="shared" si="1"/>
        <v>15262.59</v>
      </c>
    </row>
    <row r="35" spans="2:7" ht="18" customHeight="1">
      <c r="B35" s="11" t="s">
        <v>30</v>
      </c>
      <c r="C35" s="21"/>
      <c r="D35" s="22">
        <v>28723.01</v>
      </c>
      <c r="E35" s="13">
        <v>0</v>
      </c>
      <c r="F35" s="13">
        <v>0</v>
      </c>
      <c r="G35" s="14">
        <f t="shared" si="1"/>
        <v>28723.01</v>
      </c>
    </row>
    <row r="36" spans="2:7" ht="18" customHeight="1">
      <c r="B36" s="23" t="s">
        <v>31</v>
      </c>
      <c r="C36" s="21"/>
      <c r="D36" s="22">
        <v>79182.929999999993</v>
      </c>
      <c r="E36" s="13">
        <v>0</v>
      </c>
      <c r="F36" s="13">
        <v>0</v>
      </c>
      <c r="G36" s="14">
        <f t="shared" si="1"/>
        <v>79182.929999999993</v>
      </c>
    </row>
    <row r="37" spans="2:7" ht="18" customHeight="1">
      <c r="B37" s="23" t="s">
        <v>32</v>
      </c>
      <c r="C37" s="21"/>
      <c r="D37" s="13">
        <v>46450.53</v>
      </c>
      <c r="E37" s="13">
        <v>0</v>
      </c>
      <c r="F37" s="13">
        <v>0</v>
      </c>
      <c r="G37" s="14">
        <f t="shared" si="1"/>
        <v>46450.53</v>
      </c>
    </row>
    <row r="38" spans="2:7" ht="18" customHeight="1">
      <c r="B38" s="23" t="s">
        <v>33</v>
      </c>
      <c r="C38" s="21"/>
      <c r="D38" s="13">
        <v>48706.48</v>
      </c>
      <c r="E38" s="13">
        <v>0</v>
      </c>
      <c r="F38" s="13">
        <v>0</v>
      </c>
      <c r="G38" s="14">
        <f t="shared" si="1"/>
        <v>48706.48</v>
      </c>
    </row>
    <row r="39" spans="2:7" ht="18" customHeight="1">
      <c r="B39" s="16" t="s">
        <v>20</v>
      </c>
      <c r="C39" s="21"/>
      <c r="D39" s="13">
        <v>0</v>
      </c>
      <c r="E39" s="13">
        <v>0</v>
      </c>
      <c r="F39" s="13">
        <v>0</v>
      </c>
      <c r="G39" s="14">
        <f t="shared" si="1"/>
        <v>0</v>
      </c>
    </row>
    <row r="40" spans="2:7" ht="18" customHeight="1">
      <c r="B40" s="7" t="s">
        <v>9</v>
      </c>
      <c r="C40" s="19"/>
      <c r="D40" s="18">
        <f>SUM(D33:D39)</f>
        <v>348476.95999999996</v>
      </c>
      <c r="E40" s="18">
        <f>SUM(E33:E39)</f>
        <v>0</v>
      </c>
      <c r="F40" s="18">
        <f>SUM(F33:F39)</f>
        <v>0</v>
      </c>
      <c r="G40" s="18">
        <f>SUM(G33:G39)</f>
        <v>348476.95999999996</v>
      </c>
    </row>
    <row r="41" spans="2:7" ht="18" customHeight="1"/>
    <row r="42" spans="2:7" ht="18" customHeight="1"/>
    <row r="43" spans="2:7" ht="37.5" customHeight="1">
      <c r="B43" s="353" t="s">
        <v>5</v>
      </c>
      <c r="C43" s="19"/>
      <c r="D43" s="354" t="s">
        <v>34</v>
      </c>
      <c r="E43" s="354"/>
      <c r="F43" s="354"/>
    </row>
    <row r="44" spans="2:7" ht="18.75" customHeight="1">
      <c r="B44" s="353"/>
      <c r="C44" s="19"/>
      <c r="D44" s="25" t="s">
        <v>35</v>
      </c>
      <c r="E44" s="24" t="s">
        <v>36</v>
      </c>
      <c r="F44" s="24" t="s">
        <v>9</v>
      </c>
    </row>
    <row r="45" spans="2:7" ht="18.75" customHeight="1">
      <c r="B45" s="20" t="s">
        <v>28</v>
      </c>
      <c r="C45" s="21"/>
      <c r="D45" s="26">
        <f t="shared" ref="D45:D56" si="2">G9</f>
        <v>78408.72</v>
      </c>
      <c r="E45" s="27">
        <f>G33</f>
        <v>130151.42</v>
      </c>
      <c r="F45" s="27">
        <f t="shared" ref="F45:F57" si="3">D45+E45</f>
        <v>208560.14</v>
      </c>
    </row>
    <row r="46" spans="2:7" ht="18.75" customHeight="1">
      <c r="B46" s="11" t="s">
        <v>37</v>
      </c>
      <c r="C46" s="21"/>
      <c r="D46" s="26">
        <f t="shared" si="2"/>
        <v>72088.73</v>
      </c>
      <c r="E46" s="27">
        <v>0</v>
      </c>
      <c r="F46" s="27">
        <f t="shared" si="3"/>
        <v>72088.73</v>
      </c>
    </row>
    <row r="47" spans="2:7" ht="18.75" customHeight="1">
      <c r="B47" s="11" t="s">
        <v>29</v>
      </c>
      <c r="C47" s="21"/>
      <c r="D47" s="26">
        <f t="shared" si="2"/>
        <v>200833.85</v>
      </c>
      <c r="E47" s="27">
        <f>G34</f>
        <v>15262.59</v>
      </c>
      <c r="F47" s="27">
        <f t="shared" si="3"/>
        <v>216096.44</v>
      </c>
    </row>
    <row r="48" spans="2:7" ht="18.75" customHeight="1">
      <c r="B48" s="11" t="s">
        <v>33</v>
      </c>
      <c r="C48" s="21"/>
      <c r="D48" s="26">
        <f t="shared" si="2"/>
        <v>14249.29</v>
      </c>
      <c r="E48" s="27">
        <f>D38</f>
        <v>48706.48</v>
      </c>
      <c r="F48" s="27">
        <f t="shared" si="3"/>
        <v>62955.770000000004</v>
      </c>
    </row>
    <row r="49" spans="2:10" ht="18.75" customHeight="1">
      <c r="B49" s="11" t="s">
        <v>30</v>
      </c>
      <c r="C49" s="21"/>
      <c r="D49" s="26">
        <f t="shared" si="2"/>
        <v>134811.73000000001</v>
      </c>
      <c r="E49" s="27">
        <f>G35</f>
        <v>28723.01</v>
      </c>
      <c r="F49" s="27">
        <f t="shared" si="3"/>
        <v>163534.74000000002</v>
      </c>
    </row>
    <row r="50" spans="2:10" ht="18.75" customHeight="1">
      <c r="B50" s="11" t="s">
        <v>38</v>
      </c>
      <c r="C50" s="21"/>
      <c r="D50" s="26">
        <f t="shared" si="2"/>
        <v>96950.09</v>
      </c>
      <c r="E50" s="27">
        <v>0</v>
      </c>
      <c r="F50" s="27">
        <f t="shared" si="3"/>
        <v>96950.09</v>
      </c>
    </row>
    <row r="51" spans="2:10" ht="18.75" customHeight="1">
      <c r="B51" s="23" t="s">
        <v>31</v>
      </c>
      <c r="C51" s="21"/>
      <c r="D51" s="26">
        <f t="shared" si="2"/>
        <v>155976.26999999999</v>
      </c>
      <c r="E51" s="27">
        <f>G36</f>
        <v>79182.929999999993</v>
      </c>
      <c r="F51" s="27">
        <f t="shared" si="3"/>
        <v>235159.19999999998</v>
      </c>
    </row>
    <row r="52" spans="2:10" ht="18.75" customHeight="1">
      <c r="B52" s="23" t="s">
        <v>39</v>
      </c>
      <c r="C52" s="21"/>
      <c r="D52" s="26">
        <f t="shared" si="2"/>
        <v>170903.73</v>
      </c>
      <c r="E52" s="27">
        <v>0</v>
      </c>
      <c r="F52" s="27">
        <f t="shared" si="3"/>
        <v>170903.73</v>
      </c>
    </row>
    <row r="53" spans="2:10" ht="18.75" customHeight="1">
      <c r="B53" s="23" t="s">
        <v>40</v>
      </c>
      <c r="C53" s="21"/>
      <c r="D53" s="26">
        <f t="shared" si="2"/>
        <v>101536.57</v>
      </c>
      <c r="E53" s="27">
        <v>0</v>
      </c>
      <c r="F53" s="27">
        <f t="shared" si="3"/>
        <v>101536.57</v>
      </c>
    </row>
    <row r="54" spans="2:10" ht="18.75" customHeight="1">
      <c r="B54" s="11" t="s">
        <v>41</v>
      </c>
      <c r="C54" s="21"/>
      <c r="D54" s="26">
        <f t="shared" si="2"/>
        <v>57731.7</v>
      </c>
      <c r="E54" s="27">
        <v>0</v>
      </c>
      <c r="F54" s="27">
        <f t="shared" si="3"/>
        <v>57731.7</v>
      </c>
    </row>
    <row r="55" spans="2:10" ht="18.75" customHeight="1">
      <c r="B55" s="23" t="s">
        <v>42</v>
      </c>
      <c r="C55" s="21"/>
      <c r="D55" s="26">
        <f t="shared" si="2"/>
        <v>235650.07</v>
      </c>
      <c r="E55" s="27">
        <v>0</v>
      </c>
      <c r="F55" s="27">
        <f t="shared" si="3"/>
        <v>235650.07</v>
      </c>
    </row>
    <row r="56" spans="2:10" ht="18.75" customHeight="1">
      <c r="B56" s="23" t="s">
        <v>43</v>
      </c>
      <c r="C56" s="21"/>
      <c r="D56" s="26">
        <f t="shared" si="2"/>
        <v>70543.11</v>
      </c>
      <c r="E56" s="27">
        <v>0</v>
      </c>
      <c r="F56" s="27">
        <f t="shared" si="3"/>
        <v>70543.11</v>
      </c>
    </row>
    <row r="57" spans="2:10" ht="18" customHeight="1">
      <c r="B57" s="23" t="s">
        <v>32</v>
      </c>
      <c r="C57" s="21"/>
      <c r="D57" s="28">
        <v>37324</v>
      </c>
      <c r="E57" s="27">
        <f>D37</f>
        <v>46450.53</v>
      </c>
      <c r="F57" s="27">
        <f t="shared" si="3"/>
        <v>83774.53</v>
      </c>
    </row>
    <row r="58" spans="2:10" ht="22.5" customHeight="1">
      <c r="B58" s="24" t="s">
        <v>9</v>
      </c>
      <c r="C58" s="19"/>
      <c r="D58" s="29">
        <f>SUM(D45:D57)</f>
        <v>1427007.86</v>
      </c>
      <c r="E58" s="29">
        <f>SUM(E45:E57)</f>
        <v>348476.96000000008</v>
      </c>
      <c r="F58" s="30">
        <f>SUM(F45:F57)</f>
        <v>1775484.82</v>
      </c>
    </row>
    <row r="59" spans="2:10" ht="18" customHeight="1"/>
    <row r="60" spans="2:10" ht="18" customHeight="1">
      <c r="G60" s="31"/>
    </row>
    <row r="61" spans="2:10" ht="18.75" customHeight="1">
      <c r="G61" s="2"/>
      <c r="H61" s="15"/>
    </row>
    <row r="62" spans="2:10" ht="18.75" customHeight="1"/>
    <row r="63" spans="2:10" ht="18.75" customHeight="1">
      <c r="H63" s="32"/>
    </row>
    <row r="64" spans="2:10" ht="18.75" customHeight="1">
      <c r="H64" s="32"/>
      <c r="J64" s="15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2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workbookViewId="0">
      <selection activeCell="R17" sqref="R17"/>
    </sheetView>
  </sheetViews>
  <sheetFormatPr defaultRowHeight="12.75"/>
  <cols>
    <col min="1" max="1" width="78.140625" customWidth="1"/>
  </cols>
  <sheetData>
    <row r="1" spans="1:9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9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9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9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9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9" ht="13.5" thickBot="1">
      <c r="A6" s="329" t="s">
        <v>262</v>
      </c>
      <c r="B6" s="382" t="s">
        <v>201</v>
      </c>
      <c r="C6" s="383"/>
      <c r="D6" s="329" t="s">
        <v>66</v>
      </c>
    </row>
    <row r="7" spans="1:9" ht="17.25" customHeight="1" thickBot="1">
      <c r="A7" s="319" t="s">
        <v>193</v>
      </c>
      <c r="B7" s="319" t="s">
        <v>194</v>
      </c>
      <c r="C7" s="326" t="s">
        <v>195</v>
      </c>
      <c r="D7" s="326" t="s">
        <v>9</v>
      </c>
      <c r="E7" s="320" t="s">
        <v>191</v>
      </c>
      <c r="F7" s="322" t="s">
        <v>192</v>
      </c>
    </row>
    <row r="8" spans="1:9" ht="17.25" customHeight="1" thickBot="1">
      <c r="A8" s="318" t="s">
        <v>50</v>
      </c>
      <c r="B8" s="319">
        <v>1</v>
      </c>
      <c r="C8" s="327">
        <v>1</v>
      </c>
      <c r="D8" s="327">
        <f>B8+C8</f>
        <v>2</v>
      </c>
      <c r="E8" s="321">
        <v>6</v>
      </c>
      <c r="F8" s="323">
        <f>D8/E8</f>
        <v>0.33333333333333331</v>
      </c>
      <c r="G8" s="317"/>
      <c r="H8" s="317"/>
      <c r="I8" s="317"/>
    </row>
    <row r="9" spans="1:9" ht="17.25" customHeight="1" thickBot="1">
      <c r="A9" s="318" t="s">
        <v>172</v>
      </c>
      <c r="B9" s="319">
        <v>7</v>
      </c>
      <c r="C9" s="327">
        <v>2</v>
      </c>
      <c r="D9" s="327">
        <f t="shared" ref="D9:D26" si="0">B9+C9</f>
        <v>9</v>
      </c>
      <c r="E9" s="321">
        <v>23</v>
      </c>
      <c r="F9" s="323">
        <f t="shared" ref="F9:F27" si="1">D9/E9</f>
        <v>0.39130434782608697</v>
      </c>
      <c r="G9" s="317"/>
      <c r="H9" s="317"/>
      <c r="I9" s="317"/>
    </row>
    <row r="10" spans="1:9" ht="17.25" customHeight="1" thickBot="1">
      <c r="A10" s="318" t="s">
        <v>52</v>
      </c>
      <c r="B10" s="319">
        <v>19</v>
      </c>
      <c r="C10" s="327">
        <v>27</v>
      </c>
      <c r="D10" s="327">
        <f t="shared" si="0"/>
        <v>46</v>
      </c>
      <c r="E10" s="321">
        <v>26</v>
      </c>
      <c r="F10" s="323">
        <f t="shared" si="1"/>
        <v>1.7692307692307692</v>
      </c>
      <c r="G10" s="317"/>
      <c r="H10" s="317"/>
      <c r="I10" s="317"/>
    </row>
    <row r="11" spans="1:9" ht="17.25" customHeight="1" thickBot="1">
      <c r="A11" s="318" t="s">
        <v>173</v>
      </c>
      <c r="B11" s="319">
        <v>13</v>
      </c>
      <c r="C11" s="327">
        <v>4</v>
      </c>
      <c r="D11" s="327">
        <f t="shared" si="0"/>
        <v>17</v>
      </c>
      <c r="E11" s="321">
        <v>35</v>
      </c>
      <c r="F11" s="323">
        <f t="shared" si="1"/>
        <v>0.48571428571428571</v>
      </c>
      <c r="G11" s="317"/>
      <c r="H11" s="317"/>
      <c r="I11" s="317"/>
    </row>
    <row r="12" spans="1:9" ht="17.25" customHeight="1" thickBot="1">
      <c r="A12" s="318" t="s">
        <v>54</v>
      </c>
      <c r="B12" s="319">
        <v>0</v>
      </c>
      <c r="C12" s="327">
        <v>3</v>
      </c>
      <c r="D12" s="327">
        <f t="shared" si="0"/>
        <v>3</v>
      </c>
      <c r="E12" s="321">
        <v>19</v>
      </c>
      <c r="F12" s="323">
        <f t="shared" si="1"/>
        <v>0.15789473684210525</v>
      </c>
      <c r="G12" s="317"/>
      <c r="H12" s="317"/>
      <c r="I12" s="317"/>
    </row>
    <row r="13" spans="1:9" ht="17.25" customHeight="1" thickBot="1">
      <c r="A13" s="318" t="s">
        <v>196</v>
      </c>
      <c r="B13" s="319">
        <v>4</v>
      </c>
      <c r="C13" s="327">
        <v>10</v>
      </c>
      <c r="D13" s="327">
        <f t="shared" si="0"/>
        <v>14</v>
      </c>
      <c r="E13" s="321">
        <v>15</v>
      </c>
      <c r="F13" s="323">
        <f t="shared" si="1"/>
        <v>0.93333333333333335</v>
      </c>
      <c r="G13" s="317"/>
      <c r="H13" s="317"/>
      <c r="I13" s="317"/>
    </row>
    <row r="14" spans="1:9" ht="17.25" customHeight="1" thickBot="1">
      <c r="A14" s="318" t="s">
        <v>56</v>
      </c>
      <c r="B14" s="319">
        <v>26</v>
      </c>
      <c r="C14" s="327">
        <v>9</v>
      </c>
      <c r="D14" s="327">
        <f t="shared" si="0"/>
        <v>35</v>
      </c>
      <c r="E14" s="321">
        <v>33</v>
      </c>
      <c r="F14" s="323">
        <f t="shared" si="1"/>
        <v>1.0606060606060606</v>
      </c>
      <c r="G14" s="317"/>
      <c r="H14" s="317"/>
      <c r="I14" s="317"/>
    </row>
    <row r="15" spans="1:9" ht="17.25" customHeight="1" thickBot="1">
      <c r="A15" s="318" t="s">
        <v>176</v>
      </c>
      <c r="B15" s="319">
        <v>12</v>
      </c>
      <c r="C15" s="327">
        <v>27</v>
      </c>
      <c r="D15" s="327">
        <f t="shared" si="0"/>
        <v>39</v>
      </c>
      <c r="E15" s="321">
        <v>56</v>
      </c>
      <c r="F15" s="323">
        <f t="shared" si="1"/>
        <v>0.6964285714285714</v>
      </c>
      <c r="G15" s="317"/>
      <c r="H15" s="317"/>
      <c r="I15" s="317"/>
    </row>
    <row r="16" spans="1:9" ht="17.25" customHeight="1" thickBot="1">
      <c r="A16" s="318" t="s">
        <v>177</v>
      </c>
      <c r="B16" s="319">
        <v>5</v>
      </c>
      <c r="C16" s="327">
        <v>5</v>
      </c>
      <c r="D16" s="327">
        <f t="shared" si="0"/>
        <v>10</v>
      </c>
      <c r="E16" s="321">
        <v>6</v>
      </c>
      <c r="F16" s="323">
        <f t="shared" si="1"/>
        <v>1.6666666666666667</v>
      </c>
      <c r="G16" s="317"/>
      <c r="H16" s="317"/>
      <c r="I16" s="317"/>
    </row>
    <row r="17" spans="1:18" ht="17.25" customHeight="1" thickBot="1">
      <c r="A17" s="318" t="s">
        <v>178</v>
      </c>
      <c r="B17" s="319">
        <v>10</v>
      </c>
      <c r="C17" s="327">
        <v>15</v>
      </c>
      <c r="D17" s="327">
        <f t="shared" si="0"/>
        <v>25</v>
      </c>
      <c r="E17" s="321">
        <v>17</v>
      </c>
      <c r="F17" s="323">
        <f t="shared" si="1"/>
        <v>1.4705882352941178</v>
      </c>
      <c r="G17" s="317"/>
      <c r="H17" s="317"/>
      <c r="I17" s="317"/>
    </row>
    <row r="18" spans="1:18" ht="17.25" customHeight="1" thickBot="1">
      <c r="A18" s="318" t="s">
        <v>60</v>
      </c>
      <c r="B18" s="319">
        <v>5</v>
      </c>
      <c r="C18" s="327">
        <v>0</v>
      </c>
      <c r="D18" s="327">
        <f t="shared" si="0"/>
        <v>5</v>
      </c>
      <c r="E18" s="321">
        <v>10</v>
      </c>
      <c r="F18" s="323">
        <f t="shared" si="1"/>
        <v>0.5</v>
      </c>
      <c r="G18" s="317"/>
      <c r="H18" s="317"/>
      <c r="I18" s="317"/>
    </row>
    <row r="19" spans="1:18" ht="17.25" customHeight="1" thickBot="1">
      <c r="A19" s="318" t="s">
        <v>61</v>
      </c>
      <c r="B19" s="319">
        <v>26</v>
      </c>
      <c r="C19" s="327">
        <v>5</v>
      </c>
      <c r="D19" s="327">
        <f t="shared" si="0"/>
        <v>31</v>
      </c>
      <c r="E19" s="321">
        <v>36</v>
      </c>
      <c r="F19" s="323">
        <f t="shared" si="1"/>
        <v>0.86111111111111116</v>
      </c>
      <c r="G19" s="317"/>
      <c r="H19" s="317"/>
      <c r="I19" s="317"/>
    </row>
    <row r="20" spans="1:18" ht="17.25" customHeight="1" thickBot="1">
      <c r="A20" s="318" t="s">
        <v>62</v>
      </c>
      <c r="B20" s="319">
        <v>3</v>
      </c>
      <c r="C20" s="327">
        <v>11</v>
      </c>
      <c r="D20" s="327">
        <f t="shared" si="0"/>
        <v>14</v>
      </c>
      <c r="E20" s="321">
        <v>13</v>
      </c>
      <c r="F20" s="323">
        <f t="shared" si="1"/>
        <v>1.0769230769230769</v>
      </c>
      <c r="G20" s="317"/>
      <c r="H20" s="317"/>
      <c r="I20" s="317"/>
    </row>
    <row r="21" spans="1:18" ht="17.25" customHeight="1" thickBot="1">
      <c r="A21" s="318" t="s">
        <v>180</v>
      </c>
      <c r="B21" s="319">
        <v>53</v>
      </c>
      <c r="C21" s="327">
        <v>10</v>
      </c>
      <c r="D21" s="327">
        <f t="shared" si="0"/>
        <v>63</v>
      </c>
      <c r="E21" s="321">
        <v>20</v>
      </c>
      <c r="F21" s="323">
        <f t="shared" si="1"/>
        <v>3.15</v>
      </c>
      <c r="G21" s="317"/>
      <c r="H21" s="317"/>
      <c r="I21" s="317"/>
    </row>
    <row r="22" spans="1:18" ht="17.25" customHeight="1" thickBot="1">
      <c r="A22" s="318" t="s">
        <v>64</v>
      </c>
      <c r="B22" s="319">
        <v>5</v>
      </c>
      <c r="C22" s="327">
        <v>6</v>
      </c>
      <c r="D22" s="327">
        <f t="shared" si="0"/>
        <v>11</v>
      </c>
      <c r="E22" s="321">
        <v>14</v>
      </c>
      <c r="F22" s="323">
        <f t="shared" si="1"/>
        <v>0.7857142857142857</v>
      </c>
      <c r="G22" s="317"/>
      <c r="H22" s="317"/>
      <c r="I22" s="317"/>
    </row>
    <row r="23" spans="1:18" ht="17.25" customHeight="1" thickBot="1">
      <c r="A23" s="318" t="s">
        <v>181</v>
      </c>
      <c r="B23" s="319">
        <v>6</v>
      </c>
      <c r="C23" s="327">
        <v>7</v>
      </c>
      <c r="D23" s="327">
        <f t="shared" si="0"/>
        <v>13</v>
      </c>
      <c r="E23" s="321">
        <v>32</v>
      </c>
      <c r="F23" s="323">
        <f t="shared" si="1"/>
        <v>0.40625</v>
      </c>
      <c r="G23" s="317"/>
      <c r="H23" s="317"/>
      <c r="I23" s="317"/>
    </row>
    <row r="24" spans="1:18" ht="17.25" customHeight="1" thickBot="1">
      <c r="A24" s="318" t="s">
        <v>246</v>
      </c>
      <c r="B24" s="319">
        <v>1</v>
      </c>
      <c r="C24" s="327">
        <v>0</v>
      </c>
      <c r="D24" s="327">
        <f t="shared" si="0"/>
        <v>1</v>
      </c>
      <c r="E24" s="321">
        <v>13</v>
      </c>
      <c r="F24" s="323">
        <f t="shared" si="1"/>
        <v>7.6923076923076927E-2</v>
      </c>
      <c r="G24" s="317"/>
      <c r="H24" s="317"/>
      <c r="I24" s="317"/>
    </row>
    <row r="25" spans="1:18" ht="17.25" customHeight="1" thickBot="1">
      <c r="A25" s="318" t="s">
        <v>247</v>
      </c>
      <c r="B25" s="319">
        <v>1</v>
      </c>
      <c r="C25" s="327">
        <v>5</v>
      </c>
      <c r="D25" s="327">
        <f t="shared" si="0"/>
        <v>6</v>
      </c>
      <c r="E25" s="321">
        <v>13</v>
      </c>
      <c r="F25" s="323">
        <f t="shared" si="1"/>
        <v>0.46153846153846156</v>
      </c>
      <c r="G25" s="317"/>
      <c r="H25" s="317"/>
      <c r="I25" s="317"/>
    </row>
    <row r="26" spans="1:18" ht="17.25" customHeight="1" thickBot="1">
      <c r="A26" s="318" t="s">
        <v>248</v>
      </c>
      <c r="B26" s="319">
        <v>0</v>
      </c>
      <c r="C26" s="327">
        <v>1</v>
      </c>
      <c r="D26" s="327">
        <f t="shared" si="0"/>
        <v>1</v>
      </c>
      <c r="E26" s="321">
        <v>13</v>
      </c>
      <c r="F26" s="323">
        <f t="shared" si="1"/>
        <v>7.6923076923076927E-2</v>
      </c>
      <c r="G26" s="317"/>
      <c r="H26" s="317"/>
      <c r="I26" s="317"/>
    </row>
    <row r="27" spans="1:18" ht="17.25" customHeight="1" thickBot="1">
      <c r="A27" s="318" t="s">
        <v>9</v>
      </c>
      <c r="B27" s="319">
        <f>SUM(B8:B26)</f>
        <v>197</v>
      </c>
      <c r="C27" s="327">
        <f>SUM(C8:C26)</f>
        <v>148</v>
      </c>
      <c r="D27" s="327">
        <f>SUM(D8:D26)</f>
        <v>345</v>
      </c>
      <c r="E27" s="321">
        <f>SUM(E8:E26)</f>
        <v>400</v>
      </c>
      <c r="F27" s="323">
        <f t="shared" si="1"/>
        <v>0.86250000000000004</v>
      </c>
      <c r="G27" s="317"/>
      <c r="H27" s="317"/>
      <c r="I27" s="317"/>
    </row>
    <row r="30" spans="1:18"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</row>
    <row r="34" spans="9:9">
      <c r="I34" s="296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P11"/>
  <sheetViews>
    <sheetView tabSelected="1" topLeftCell="C1" workbookViewId="0">
      <selection activeCell="P27" sqref="P27"/>
    </sheetView>
  </sheetViews>
  <sheetFormatPr defaultRowHeight="12.75"/>
  <cols>
    <col min="1" max="1" width="78.7109375" customWidth="1"/>
    <col min="2" max="11" width="13.85546875" customWidth="1"/>
    <col min="12" max="15" width="17.7109375" customWidth="1"/>
    <col min="16" max="16" width="13.85546875" customWidth="1"/>
    <col min="17" max="22" width="16.140625" customWidth="1"/>
    <col min="23" max="23" width="13.5703125" customWidth="1"/>
  </cols>
  <sheetData>
    <row r="3" spans="1:16" ht="18">
      <c r="A3" s="330" t="s">
        <v>202</v>
      </c>
      <c r="B3" s="331" t="s">
        <v>211</v>
      </c>
      <c r="C3" s="331" t="s">
        <v>212</v>
      </c>
      <c r="D3" s="331" t="s">
        <v>214</v>
      </c>
      <c r="E3" s="331" t="s">
        <v>215</v>
      </c>
      <c r="F3" s="331" t="s">
        <v>224</v>
      </c>
      <c r="G3" s="331" t="s">
        <v>225</v>
      </c>
      <c r="H3" s="331" t="s">
        <v>226</v>
      </c>
      <c r="I3" s="331" t="s">
        <v>228</v>
      </c>
      <c r="J3" s="331" t="s">
        <v>227</v>
      </c>
      <c r="K3" s="331" t="s">
        <v>233</v>
      </c>
      <c r="L3" s="331" t="s">
        <v>236</v>
      </c>
      <c r="M3" s="331" t="s">
        <v>257</v>
      </c>
      <c r="N3" s="386" t="s">
        <v>275</v>
      </c>
      <c r="O3" s="331" t="s">
        <v>276</v>
      </c>
      <c r="P3" s="331" t="s">
        <v>9</v>
      </c>
    </row>
    <row r="4" spans="1:16" ht="18">
      <c r="A4" s="330" t="s">
        <v>208</v>
      </c>
      <c r="B4" s="331">
        <v>43</v>
      </c>
      <c r="C4" s="331">
        <v>45</v>
      </c>
      <c r="D4" s="331">
        <v>46</v>
      </c>
      <c r="E4" s="331">
        <v>43</v>
      </c>
      <c r="F4" s="331">
        <v>30</v>
      </c>
      <c r="G4" s="331">
        <v>17</v>
      </c>
      <c r="H4" s="331">
        <v>13</v>
      </c>
      <c r="I4" s="331">
        <v>11</v>
      </c>
      <c r="J4" s="331">
        <v>19</v>
      </c>
      <c r="K4" s="331">
        <v>34</v>
      </c>
      <c r="L4" s="331">
        <v>29</v>
      </c>
      <c r="M4" s="331">
        <v>24</v>
      </c>
      <c r="N4" s="386">
        <v>35</v>
      </c>
      <c r="O4" s="331">
        <v>26</v>
      </c>
      <c r="P4" s="331">
        <f>SUM(B4:O4)</f>
        <v>415</v>
      </c>
    </row>
    <row r="5" spans="1:16" ht="18">
      <c r="A5" s="331" t="s">
        <v>192</v>
      </c>
      <c r="B5" s="332">
        <f t="shared" ref="B5:P5" si="0">B4/B10</f>
        <v>0.23497267759562843</v>
      </c>
      <c r="C5" s="332">
        <f t="shared" si="0"/>
        <v>0.27950310559006208</v>
      </c>
      <c r="D5" s="332">
        <f t="shared" si="0"/>
        <v>0.21904761904761905</v>
      </c>
      <c r="E5" s="332">
        <f t="shared" si="0"/>
        <v>0.24855491329479767</v>
      </c>
      <c r="F5" s="332">
        <f t="shared" si="0"/>
        <v>0.16759776536312848</v>
      </c>
      <c r="G5" s="332">
        <f t="shared" si="0"/>
        <v>9.0425531914893623E-2</v>
      </c>
      <c r="H5" s="332">
        <f t="shared" si="0"/>
        <v>6.8421052631578952E-2</v>
      </c>
      <c r="I5" s="332">
        <f t="shared" si="0"/>
        <v>6.5476190476190479E-2</v>
      </c>
      <c r="J5" s="332">
        <f t="shared" si="0"/>
        <v>0.12837837837837837</v>
      </c>
      <c r="K5" s="332">
        <f t="shared" si="0"/>
        <v>8.0188679245283015E-2</v>
      </c>
      <c r="L5" s="332">
        <f t="shared" si="0"/>
        <v>0.11934156378600823</v>
      </c>
      <c r="M5" s="332">
        <f t="shared" si="0"/>
        <v>6.9164265129683003E-2</v>
      </c>
      <c r="N5" s="332">
        <v>0.1</v>
      </c>
      <c r="O5" s="332">
        <f t="shared" si="0"/>
        <v>7.5362318840579715E-2</v>
      </c>
      <c r="P5" s="332">
        <f t="shared" si="0"/>
        <v>0.12571947894577401</v>
      </c>
    </row>
    <row r="6" spans="1:16" ht="18">
      <c r="A6" s="334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87"/>
      <c r="O6" s="335"/>
      <c r="P6" s="336"/>
    </row>
    <row r="7" spans="1:16" ht="18">
      <c r="A7" s="331" t="s">
        <v>192</v>
      </c>
      <c r="B7" s="331" t="s">
        <v>211</v>
      </c>
      <c r="C7" s="331" t="s">
        <v>212</v>
      </c>
      <c r="D7" s="331" t="s">
        <v>214</v>
      </c>
      <c r="E7" s="331" t="s">
        <v>215</v>
      </c>
      <c r="F7" s="331" t="s">
        <v>203</v>
      </c>
      <c r="G7" s="331" t="s">
        <v>204</v>
      </c>
      <c r="H7" s="331" t="s">
        <v>205</v>
      </c>
      <c r="I7" s="331" t="s">
        <v>206</v>
      </c>
      <c r="J7" s="331" t="s">
        <v>207</v>
      </c>
      <c r="K7" s="331" t="s">
        <v>233</v>
      </c>
      <c r="L7" s="331" t="s">
        <v>236</v>
      </c>
      <c r="M7" s="331" t="s">
        <v>257</v>
      </c>
      <c r="N7" s="386" t="s">
        <v>275</v>
      </c>
      <c r="O7" s="331" t="s">
        <v>276</v>
      </c>
      <c r="P7" s="331" t="s">
        <v>9</v>
      </c>
    </row>
    <row r="8" spans="1:16" ht="18">
      <c r="A8" s="330" t="s">
        <v>209</v>
      </c>
      <c r="B8" s="331">
        <v>140</v>
      </c>
      <c r="C8" s="331">
        <v>116</v>
      </c>
      <c r="D8" s="331">
        <v>164</v>
      </c>
      <c r="E8" s="331">
        <v>130</v>
      </c>
      <c r="F8" s="331">
        <v>149</v>
      </c>
      <c r="G8" s="331">
        <v>171</v>
      </c>
      <c r="H8" s="331">
        <v>177</v>
      </c>
      <c r="I8" s="331">
        <v>157</v>
      </c>
      <c r="J8" s="331">
        <v>129</v>
      </c>
      <c r="K8" s="331">
        <v>390</v>
      </c>
      <c r="L8" s="331">
        <v>214</v>
      </c>
      <c r="M8" s="331">
        <v>323</v>
      </c>
      <c r="N8" s="386">
        <v>307</v>
      </c>
      <c r="O8" s="331">
        <v>319</v>
      </c>
      <c r="P8" s="331">
        <f>SUM(B8:O8)</f>
        <v>2886</v>
      </c>
    </row>
    <row r="9" spans="1:16" ht="18">
      <c r="A9" s="330"/>
      <c r="B9" s="333">
        <f t="shared" ref="B9:P9" si="1">B8/B10</f>
        <v>0.76502732240437155</v>
      </c>
      <c r="C9" s="333">
        <f t="shared" si="1"/>
        <v>0.72049689440993792</v>
      </c>
      <c r="D9" s="333">
        <f t="shared" si="1"/>
        <v>0.78095238095238095</v>
      </c>
      <c r="E9" s="333">
        <f t="shared" si="1"/>
        <v>0.75144508670520227</v>
      </c>
      <c r="F9" s="333">
        <f t="shared" si="1"/>
        <v>0.83240223463687146</v>
      </c>
      <c r="G9" s="333">
        <f t="shared" si="1"/>
        <v>0.90957446808510634</v>
      </c>
      <c r="H9" s="333">
        <f t="shared" si="1"/>
        <v>0.93157894736842106</v>
      </c>
      <c r="I9" s="333">
        <f t="shared" si="1"/>
        <v>0.93452380952380953</v>
      </c>
      <c r="J9" s="333">
        <f t="shared" si="1"/>
        <v>0.8716216216216216</v>
      </c>
      <c r="K9" s="333">
        <f t="shared" si="1"/>
        <v>0.91981132075471694</v>
      </c>
      <c r="L9" s="333">
        <f t="shared" si="1"/>
        <v>0.88065843621399176</v>
      </c>
      <c r="M9" s="333">
        <f t="shared" si="1"/>
        <v>0.93083573487031701</v>
      </c>
      <c r="N9" s="333">
        <v>0.9</v>
      </c>
      <c r="O9" s="333">
        <f t="shared" si="1"/>
        <v>0.92463768115942024</v>
      </c>
      <c r="P9" s="333">
        <f t="shared" si="1"/>
        <v>0.87428052105422605</v>
      </c>
    </row>
    <row r="10" spans="1:16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88">
        <v>342</v>
      </c>
      <c r="O10">
        <f t="shared" ref="O10" si="3">O4+O8</f>
        <v>345</v>
      </c>
      <c r="P10" s="344">
        <f>SUM(B10:O10)</f>
        <v>3301</v>
      </c>
    </row>
    <row r="11" spans="1:16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1" t="s">
        <v>153</v>
      </c>
      <c r="C4" s="361"/>
      <c r="D4" s="361"/>
      <c r="E4" s="361"/>
      <c r="F4" s="361"/>
      <c r="G4" s="361"/>
      <c r="H4" s="361"/>
      <c r="I4" s="361"/>
      <c r="J4" s="182"/>
      <c r="K4" s="182"/>
      <c r="L4" s="182"/>
    </row>
    <row r="6" spans="1:12" ht="47.25" customHeight="1">
      <c r="B6" s="379" t="s">
        <v>141</v>
      </c>
      <c r="C6" s="379"/>
      <c r="D6" s="379"/>
      <c r="E6" s="379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79" t="s">
        <v>148</v>
      </c>
      <c r="C13" s="379"/>
      <c r="D13" s="379"/>
      <c r="E13" s="379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5" t="s">
        <v>162</v>
      </c>
      <c r="B5" s="385" t="s">
        <v>83</v>
      </c>
      <c r="C5" s="385" t="s">
        <v>163</v>
      </c>
      <c r="D5" s="385"/>
      <c r="E5" s="385" t="s">
        <v>164</v>
      </c>
      <c r="F5" s="385"/>
      <c r="G5" s="385"/>
      <c r="H5" s="385" t="s">
        <v>165</v>
      </c>
      <c r="I5" s="385"/>
      <c r="J5" s="385"/>
      <c r="K5" s="384" t="s">
        <v>166</v>
      </c>
    </row>
    <row r="6" spans="1:11" ht="16.5" customHeight="1">
      <c r="A6" s="385"/>
      <c r="B6" s="385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4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49"/>
  <sheetViews>
    <sheetView zoomScale="80" zoomScaleNormal="80" workbookViewId="0">
      <selection activeCell="C121" sqref="C121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258</v>
      </c>
      <c r="C8" s="37"/>
    </row>
    <row r="10" spans="1:11" ht="21.75" customHeight="1">
      <c r="B10" s="355" t="s">
        <v>45</v>
      </c>
      <c r="C10" s="355"/>
      <c r="D10" s="355"/>
      <c r="E10" s="38"/>
      <c r="F10" s="356" t="s">
        <v>46</v>
      </c>
      <c r="G10" s="356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1</v>
      </c>
      <c r="D12" s="43">
        <v>1520.18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7</v>
      </c>
      <c r="D13" s="43">
        <v>9759.58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24</v>
      </c>
      <c r="D14" s="43">
        <v>113501.49</v>
      </c>
      <c r="E14" s="38"/>
      <c r="F14" s="44">
        <v>13</v>
      </c>
      <c r="G14" s="45">
        <v>313625.36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16</v>
      </c>
      <c r="D15" s="43">
        <v>23422.92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3</v>
      </c>
      <c r="D16" s="43">
        <v>8528.66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4</v>
      </c>
      <c r="D17" s="43">
        <v>10861.6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29</v>
      </c>
      <c r="D18" s="43">
        <v>131838.20000000001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37</v>
      </c>
      <c r="D19" s="43">
        <v>191294.16</v>
      </c>
      <c r="E19" s="38"/>
      <c r="F19" s="44">
        <v>2</v>
      </c>
      <c r="G19" s="45">
        <v>3335.33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9</v>
      </c>
      <c r="D20" s="43">
        <v>40472.47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11</v>
      </c>
      <c r="D21" s="43">
        <v>64829.69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4</v>
      </c>
      <c r="D22" s="43">
        <v>13686.5</v>
      </c>
      <c r="E22" s="38"/>
      <c r="F22" s="44">
        <v>1</v>
      </c>
      <c r="G22" s="45">
        <v>2229.71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29</v>
      </c>
      <c r="D23" s="43">
        <v>48472.800000000003</v>
      </c>
      <c r="E23" s="38"/>
      <c r="F23" s="44">
        <v>1</v>
      </c>
      <c r="G23" s="45">
        <v>1318.46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11</v>
      </c>
      <c r="D24" s="43">
        <v>144099.72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43</v>
      </c>
      <c r="D25" s="43">
        <v>57145.63</v>
      </c>
      <c r="E25" s="38"/>
      <c r="F25" s="44">
        <v>1</v>
      </c>
      <c r="G25" s="45">
        <v>1318.46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8</v>
      </c>
      <c r="D26" s="43">
        <v>22407.99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3</v>
      </c>
      <c r="D27" s="43">
        <v>9699.75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49" t="s">
        <v>246</v>
      </c>
      <c r="C28" s="42">
        <v>0</v>
      </c>
      <c r="D28" s="43">
        <v>0</v>
      </c>
      <c r="E28" s="38"/>
      <c r="F28" s="44">
        <v>0</v>
      </c>
      <c r="G28" s="45">
        <v>0</v>
      </c>
      <c r="H28" s="46"/>
      <c r="I28" s="47"/>
      <c r="J28" s="46"/>
      <c r="K28" s="48"/>
    </row>
    <row r="29" spans="2:11" ht="18" customHeight="1">
      <c r="B29" s="49" t="s">
        <v>247</v>
      </c>
      <c r="C29" s="42">
        <v>4</v>
      </c>
      <c r="D29" s="43">
        <v>28580.53</v>
      </c>
      <c r="E29" s="38"/>
      <c r="F29" s="44">
        <v>0</v>
      </c>
      <c r="G29" s="45">
        <v>0</v>
      </c>
      <c r="H29" s="46"/>
      <c r="I29" s="47"/>
      <c r="J29" s="46"/>
      <c r="K29" s="48"/>
    </row>
    <row r="30" spans="2:11" ht="18" customHeight="1">
      <c r="B30" s="49" t="s">
        <v>248</v>
      </c>
      <c r="C30" s="42">
        <v>0</v>
      </c>
      <c r="D30" s="43">
        <v>0</v>
      </c>
      <c r="E30" s="38"/>
      <c r="F30" s="44">
        <v>0</v>
      </c>
      <c r="G30" s="45">
        <v>0</v>
      </c>
      <c r="H30" s="46"/>
      <c r="I30" s="47"/>
      <c r="J30" s="46"/>
      <c r="K30" s="48"/>
    </row>
    <row r="31" spans="2:11" ht="18" customHeight="1">
      <c r="B31" s="50" t="s">
        <v>66</v>
      </c>
      <c r="C31" s="300">
        <f>SUM(C12:C30)</f>
        <v>243</v>
      </c>
      <c r="D31" s="301">
        <f>SUM(D12:D30)</f>
        <v>920121.87</v>
      </c>
      <c r="E31" s="302"/>
      <c r="F31" s="303">
        <f>SUM(F12:F27)</f>
        <v>18</v>
      </c>
      <c r="G31" s="304">
        <f>SUM(G12:G27)</f>
        <v>321827.32000000007</v>
      </c>
      <c r="H31" s="46"/>
      <c r="I31" s="47"/>
      <c r="J31" s="46"/>
      <c r="K31" s="48"/>
    </row>
    <row r="32" spans="2:11" ht="18" customHeight="1" thickBot="1">
      <c r="B32" s="51"/>
      <c r="C32" s="52"/>
      <c r="D32" s="51"/>
      <c r="E32" s="38"/>
      <c r="F32" s="53"/>
      <c r="G32" s="38"/>
    </row>
    <row r="33" spans="2:7" ht="18" customHeight="1">
      <c r="B33" s="355" t="s">
        <v>45</v>
      </c>
      <c r="C33" s="355"/>
      <c r="D33" s="355"/>
      <c r="E33" s="38"/>
      <c r="F33" s="356" t="s">
        <v>46</v>
      </c>
      <c r="G33" s="356"/>
    </row>
    <row r="34" spans="2:7" ht="18" customHeight="1">
      <c r="B34" s="54" t="s">
        <v>67</v>
      </c>
      <c r="C34" s="40" t="s">
        <v>48</v>
      </c>
      <c r="D34" s="40" t="s">
        <v>49</v>
      </c>
      <c r="E34" s="38"/>
      <c r="F34" s="40" t="s">
        <v>48</v>
      </c>
      <c r="G34" s="40" t="s">
        <v>49</v>
      </c>
    </row>
    <row r="35" spans="2:7" ht="18" customHeight="1">
      <c r="B35" s="41" t="s">
        <v>68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51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52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53</v>
      </c>
      <c r="C38" s="214">
        <v>0</v>
      </c>
      <c r="D38" s="305">
        <v>0</v>
      </c>
      <c r="E38" s="306"/>
      <c r="F38" s="307">
        <v>0</v>
      </c>
      <c r="G38" s="308">
        <v>0</v>
      </c>
    </row>
    <row r="39" spans="2:7" ht="18" customHeight="1">
      <c r="B39" s="41" t="s">
        <v>54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55</v>
      </c>
      <c r="C40" s="214">
        <v>1</v>
      </c>
      <c r="D40" s="305">
        <v>24225.65</v>
      </c>
      <c r="E40" s="306"/>
      <c r="F40" s="307">
        <v>0</v>
      </c>
      <c r="G40" s="308">
        <v>0</v>
      </c>
    </row>
    <row r="41" spans="2:7" ht="18" customHeight="1">
      <c r="B41" s="41" t="s">
        <v>56</v>
      </c>
      <c r="C41" s="214">
        <v>2</v>
      </c>
      <c r="D41" s="305">
        <v>12570.3</v>
      </c>
      <c r="E41" s="306"/>
      <c r="F41" s="307">
        <v>0</v>
      </c>
      <c r="G41" s="308">
        <v>0</v>
      </c>
    </row>
    <row r="42" spans="2:7" ht="18" customHeight="1">
      <c r="B42" s="41" t="s">
        <v>57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58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59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60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69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1" t="s">
        <v>62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41" t="s">
        <v>63</v>
      </c>
      <c r="C48" s="214">
        <v>0</v>
      </c>
      <c r="D48" s="305">
        <v>0</v>
      </c>
      <c r="E48" s="306"/>
      <c r="F48" s="307">
        <v>0</v>
      </c>
      <c r="G48" s="308">
        <v>0</v>
      </c>
    </row>
    <row r="49" spans="2:7" ht="18" customHeight="1">
      <c r="B49" s="41" t="s">
        <v>64</v>
      </c>
      <c r="C49" s="214">
        <v>0</v>
      </c>
      <c r="D49" s="305">
        <v>0</v>
      </c>
      <c r="E49" s="306"/>
      <c r="F49" s="307">
        <v>0</v>
      </c>
      <c r="G49" s="308">
        <v>0</v>
      </c>
    </row>
    <row r="50" spans="2:7" ht="18" customHeight="1">
      <c r="B50" s="49" t="s">
        <v>65</v>
      </c>
      <c r="C50" s="214">
        <v>0</v>
      </c>
      <c r="D50" s="305">
        <v>0</v>
      </c>
      <c r="E50" s="306"/>
      <c r="F50" s="307">
        <v>0</v>
      </c>
      <c r="G50" s="308">
        <v>0</v>
      </c>
    </row>
    <row r="51" spans="2:7" ht="18" customHeight="1">
      <c r="B51" s="49" t="s">
        <v>246</v>
      </c>
      <c r="C51" s="214">
        <v>0</v>
      </c>
      <c r="D51" s="305">
        <v>0</v>
      </c>
      <c r="E51" s="306"/>
      <c r="F51" s="307">
        <v>1</v>
      </c>
      <c r="G51" s="308">
        <v>6427.88</v>
      </c>
    </row>
    <row r="52" spans="2:7" ht="18" customHeight="1">
      <c r="B52" s="49" t="s">
        <v>247</v>
      </c>
      <c r="C52" s="214">
        <v>0</v>
      </c>
      <c r="D52" s="305">
        <v>0</v>
      </c>
      <c r="E52" s="306"/>
      <c r="F52" s="307">
        <v>0</v>
      </c>
      <c r="G52" s="308">
        <v>0</v>
      </c>
    </row>
    <row r="53" spans="2:7" ht="18" customHeight="1">
      <c r="B53" s="49" t="s">
        <v>248</v>
      </c>
      <c r="C53" s="214">
        <v>0</v>
      </c>
      <c r="D53" s="305">
        <v>0</v>
      </c>
      <c r="E53" s="306"/>
      <c r="F53" s="307">
        <v>0</v>
      </c>
      <c r="G53" s="308">
        <v>0</v>
      </c>
    </row>
    <row r="54" spans="2:7" ht="18" customHeight="1">
      <c r="B54" s="55" t="s">
        <v>66</v>
      </c>
      <c r="C54" s="309">
        <f>SUM(C35:C53)</f>
        <v>3</v>
      </c>
      <c r="D54" s="310">
        <f>SUM(D35:D53)</f>
        <v>36795.949999999997</v>
      </c>
      <c r="E54" s="311"/>
      <c r="F54" s="312">
        <f>SUM(F35:F53)</f>
        <v>1</v>
      </c>
      <c r="G54" s="313">
        <f>SUM(G35:G53)</f>
        <v>6427.88</v>
      </c>
    </row>
    <row r="55" spans="2:7" ht="18" customHeight="1" thickBot="1">
      <c r="B55" s="51"/>
      <c r="C55" s="52"/>
      <c r="D55" s="51"/>
      <c r="E55" s="38"/>
      <c r="F55" s="53"/>
      <c r="G55" s="38"/>
    </row>
    <row r="56" spans="2:7" ht="18" customHeight="1">
      <c r="B56" s="355" t="s">
        <v>45</v>
      </c>
      <c r="C56" s="355"/>
      <c r="D56" s="355"/>
      <c r="E56" s="38"/>
      <c r="F56" s="356" t="s">
        <v>46</v>
      </c>
      <c r="G56" s="356"/>
    </row>
    <row r="57" spans="2:7" ht="18" customHeight="1">
      <c r="B57" s="56" t="s">
        <v>70</v>
      </c>
      <c r="C57" s="57" t="s">
        <v>48</v>
      </c>
      <c r="D57" s="57" t="s">
        <v>49</v>
      </c>
      <c r="E57" s="38"/>
      <c r="F57" s="40" t="s">
        <v>48</v>
      </c>
      <c r="G57" s="40" t="s">
        <v>49</v>
      </c>
    </row>
    <row r="58" spans="2:7" ht="18" customHeight="1">
      <c r="B58" s="41" t="s">
        <v>68</v>
      </c>
      <c r="C58" s="42">
        <v>1</v>
      </c>
      <c r="D58" s="43">
        <v>7579.98</v>
      </c>
      <c r="E58" s="38"/>
      <c r="F58" s="345">
        <v>0</v>
      </c>
      <c r="G58" s="346">
        <v>0</v>
      </c>
    </row>
    <row r="59" spans="2:7" ht="18" customHeight="1">
      <c r="B59" s="41" t="s">
        <v>51</v>
      </c>
      <c r="C59" s="42">
        <v>2</v>
      </c>
      <c r="D59" s="43">
        <v>18781.849999999999</v>
      </c>
      <c r="E59" s="38"/>
      <c r="F59" s="345">
        <v>0</v>
      </c>
      <c r="G59" s="346">
        <v>0</v>
      </c>
    </row>
    <row r="60" spans="2:7" ht="18" customHeight="1">
      <c r="B60" s="41" t="s">
        <v>52</v>
      </c>
      <c r="C60" s="42">
        <v>8</v>
      </c>
      <c r="D60" s="43">
        <v>123969.02</v>
      </c>
      <c r="E60" s="38"/>
      <c r="F60" s="345">
        <v>1</v>
      </c>
      <c r="G60" s="346">
        <v>9151.52</v>
      </c>
    </row>
    <row r="61" spans="2:7" ht="18" customHeight="1">
      <c r="B61" s="41" t="s">
        <v>53</v>
      </c>
      <c r="C61" s="42">
        <v>1</v>
      </c>
      <c r="D61" s="43">
        <v>10190.36</v>
      </c>
      <c r="E61" s="38"/>
      <c r="F61" s="345">
        <v>0</v>
      </c>
      <c r="G61" s="346">
        <v>0</v>
      </c>
    </row>
    <row r="62" spans="2:7" ht="18" customHeight="1">
      <c r="B62" s="41" t="s">
        <v>54</v>
      </c>
      <c r="C62" s="42">
        <v>0</v>
      </c>
      <c r="D62" s="43">
        <v>0</v>
      </c>
      <c r="E62" s="38"/>
      <c r="F62" s="345">
        <v>0</v>
      </c>
      <c r="G62" s="346">
        <v>0</v>
      </c>
    </row>
    <row r="63" spans="2:7" ht="18" customHeight="1">
      <c r="B63" s="41" t="s">
        <v>55</v>
      </c>
      <c r="C63" s="42">
        <v>9</v>
      </c>
      <c r="D63" s="43">
        <v>87383.99</v>
      </c>
      <c r="E63" s="38"/>
      <c r="F63" s="345">
        <v>0</v>
      </c>
      <c r="G63" s="346">
        <v>0</v>
      </c>
    </row>
    <row r="64" spans="2:7" ht="18" customHeight="1">
      <c r="B64" s="41" t="s">
        <v>56</v>
      </c>
      <c r="C64" s="42">
        <v>4</v>
      </c>
      <c r="D64" s="43">
        <v>49002.25</v>
      </c>
      <c r="E64" s="38"/>
      <c r="F64" s="345">
        <v>0</v>
      </c>
      <c r="G64" s="346">
        <v>0</v>
      </c>
    </row>
    <row r="65" spans="2:13" s="58" customFormat="1" ht="18" customHeight="1">
      <c r="B65" s="41" t="s">
        <v>57</v>
      </c>
      <c r="C65" s="42">
        <v>0</v>
      </c>
      <c r="D65" s="43">
        <v>0</v>
      </c>
      <c r="E65" s="59"/>
      <c r="F65" s="345">
        <v>0</v>
      </c>
      <c r="G65" s="346">
        <v>0</v>
      </c>
      <c r="I65" s="34"/>
      <c r="K65" s="1"/>
    </row>
    <row r="66" spans="2:13" s="58" customFormat="1" ht="18" customHeight="1">
      <c r="B66" s="41" t="s">
        <v>58</v>
      </c>
      <c r="C66" s="42">
        <v>1</v>
      </c>
      <c r="D66" s="43">
        <v>5731.03</v>
      </c>
      <c r="E66" s="59"/>
      <c r="F66" s="345">
        <v>0</v>
      </c>
      <c r="G66" s="346">
        <v>0</v>
      </c>
      <c r="I66" s="34"/>
      <c r="K66" s="1"/>
    </row>
    <row r="67" spans="2:13" ht="18" customHeight="1">
      <c r="B67" s="41" t="s">
        <v>59</v>
      </c>
      <c r="C67" s="42">
        <v>14</v>
      </c>
      <c r="D67" s="43">
        <v>108146.34</v>
      </c>
      <c r="E67" s="38"/>
      <c r="F67" s="345">
        <v>0</v>
      </c>
      <c r="G67" s="346">
        <v>0</v>
      </c>
    </row>
    <row r="68" spans="2:13" ht="18" customHeight="1">
      <c r="B68" s="41" t="s">
        <v>60</v>
      </c>
      <c r="C68" s="42">
        <v>0</v>
      </c>
      <c r="D68" s="43">
        <v>0</v>
      </c>
      <c r="E68" s="38"/>
      <c r="F68" s="345">
        <v>0</v>
      </c>
      <c r="G68" s="346">
        <v>0</v>
      </c>
    </row>
    <row r="69" spans="2:13" ht="18" customHeight="1">
      <c r="B69" s="41" t="s">
        <v>69</v>
      </c>
      <c r="C69" s="42">
        <v>1</v>
      </c>
      <c r="D69" s="43">
        <v>9285.6299999999992</v>
      </c>
      <c r="E69" s="38"/>
      <c r="F69" s="345">
        <v>0</v>
      </c>
      <c r="G69" s="346">
        <v>0</v>
      </c>
    </row>
    <row r="70" spans="2:13" ht="18" customHeight="1">
      <c r="B70" s="41" t="s">
        <v>62</v>
      </c>
      <c r="C70" s="42">
        <v>3</v>
      </c>
      <c r="D70" s="43">
        <v>40030.019999999997</v>
      </c>
      <c r="E70" s="38"/>
      <c r="F70" s="345">
        <v>0</v>
      </c>
      <c r="G70" s="346">
        <v>0</v>
      </c>
    </row>
    <row r="71" spans="2:13" ht="18" customHeight="1">
      <c r="B71" s="41" t="s">
        <v>63</v>
      </c>
      <c r="C71" s="42">
        <v>18</v>
      </c>
      <c r="D71" s="43">
        <v>247092.76</v>
      </c>
      <c r="E71" s="38"/>
      <c r="F71" s="345">
        <v>1</v>
      </c>
      <c r="G71" s="346">
        <v>13579.19</v>
      </c>
    </row>
    <row r="72" spans="2:13" ht="18" customHeight="1">
      <c r="B72" s="41" t="s">
        <v>64</v>
      </c>
      <c r="C72" s="42">
        <v>3</v>
      </c>
      <c r="D72" s="43">
        <v>34617.18</v>
      </c>
      <c r="E72" s="38"/>
      <c r="F72" s="345">
        <v>0</v>
      </c>
      <c r="G72" s="346">
        <v>0</v>
      </c>
    </row>
    <row r="73" spans="2:13" ht="18" customHeight="1">
      <c r="B73" s="49" t="s">
        <v>65</v>
      </c>
      <c r="C73" s="42">
        <v>5</v>
      </c>
      <c r="D73" s="43">
        <v>67030.759999999995</v>
      </c>
      <c r="E73" s="38"/>
      <c r="F73" s="345">
        <v>5</v>
      </c>
      <c r="G73" s="346">
        <v>27523.16</v>
      </c>
    </row>
    <row r="74" spans="2:13" ht="18" customHeight="1">
      <c r="B74" s="49" t="s">
        <v>246</v>
      </c>
      <c r="C74" s="42">
        <v>0</v>
      </c>
      <c r="D74" s="43">
        <v>0</v>
      </c>
      <c r="E74" s="38"/>
      <c r="F74" s="345">
        <v>0</v>
      </c>
      <c r="G74" s="346">
        <v>0</v>
      </c>
    </row>
    <row r="75" spans="2:13" ht="18" customHeight="1">
      <c r="B75" s="49" t="s">
        <v>247</v>
      </c>
      <c r="C75" s="42">
        <v>2</v>
      </c>
      <c r="D75" s="43">
        <v>30585.17</v>
      </c>
      <c r="E75" s="38"/>
      <c r="F75" s="345">
        <v>0</v>
      </c>
      <c r="G75" s="346">
        <v>0</v>
      </c>
    </row>
    <row r="76" spans="2:13" ht="18" customHeight="1">
      <c r="B76" s="49" t="s">
        <v>248</v>
      </c>
      <c r="C76" s="42">
        <v>1</v>
      </c>
      <c r="D76" s="43">
        <v>19099.7</v>
      </c>
      <c r="E76" s="38"/>
      <c r="F76" s="345">
        <v>0</v>
      </c>
      <c r="G76" s="346">
        <v>0</v>
      </c>
    </row>
    <row r="77" spans="2:13" ht="18" customHeight="1">
      <c r="B77" s="50" t="s">
        <v>66</v>
      </c>
      <c r="C77" s="300">
        <f>SUM(C58:C76)</f>
        <v>73</v>
      </c>
      <c r="D77" s="314">
        <f>SUM(D58:D76)</f>
        <v>858526.04000000015</v>
      </c>
      <c r="E77" s="302"/>
      <c r="F77" s="303">
        <f>SUM(F58:F76)</f>
        <v>7</v>
      </c>
      <c r="G77" s="304">
        <f>SUM(G58:G76)</f>
        <v>50253.869999999995</v>
      </c>
    </row>
    <row r="78" spans="2:13" ht="14.25" customHeight="1">
      <c r="B78" s="51"/>
      <c r="C78" s="52"/>
      <c r="D78" s="51"/>
      <c r="E78" s="38"/>
      <c r="F78" s="53"/>
      <c r="G78" s="60"/>
    </row>
    <row r="79" spans="2:13" ht="14.25" customHeight="1">
      <c r="B79" s="51"/>
      <c r="C79" s="52"/>
      <c r="D79" s="51"/>
      <c r="E79" s="38"/>
      <c r="F79" s="53"/>
      <c r="G79" s="38"/>
    </row>
    <row r="80" spans="2:13" ht="14.25" customHeight="1">
      <c r="B80" s="355" t="s">
        <v>45</v>
      </c>
      <c r="C80" s="355"/>
      <c r="D80" s="355"/>
      <c r="E80" s="38"/>
      <c r="F80" s="356" t="s">
        <v>46</v>
      </c>
      <c r="G80" s="356"/>
      <c r="I80" s="357" t="s">
        <v>71</v>
      </c>
      <c r="J80" s="357"/>
      <c r="K80" s="61"/>
      <c r="L80" s="358" t="s">
        <v>72</v>
      </c>
      <c r="M80" s="358"/>
    </row>
    <row r="81" spans="2:13" ht="18" customHeight="1">
      <c r="B81" s="62" t="s">
        <v>73</v>
      </c>
      <c r="C81" s="40" t="s">
        <v>48</v>
      </c>
      <c r="D81" s="40" t="s">
        <v>49</v>
      </c>
      <c r="E81" s="63"/>
      <c r="F81" s="40" t="s">
        <v>48</v>
      </c>
      <c r="G81" s="40" t="s">
        <v>49</v>
      </c>
      <c r="H81" s="63"/>
      <c r="I81" s="57" t="s">
        <v>48</v>
      </c>
      <c r="J81" s="57" t="s">
        <v>49</v>
      </c>
      <c r="K81" s="64"/>
      <c r="L81" s="57" t="s">
        <v>48</v>
      </c>
      <c r="M81" s="65" t="s">
        <v>74</v>
      </c>
    </row>
    <row r="82" spans="2:13" ht="18" customHeight="1">
      <c r="B82" s="66" t="s">
        <v>68</v>
      </c>
      <c r="C82" s="213">
        <v>0</v>
      </c>
      <c r="D82" s="338">
        <v>0</v>
      </c>
      <c r="E82" s="339"/>
      <c r="F82" s="214">
        <v>0</v>
      </c>
      <c r="G82" s="338">
        <v>0</v>
      </c>
      <c r="H82" s="63"/>
      <c r="I82" s="67">
        <v>0</v>
      </c>
      <c r="J82" s="68">
        <v>0</v>
      </c>
      <c r="K82" s="69"/>
      <c r="L82" s="70">
        <v>0</v>
      </c>
      <c r="M82" s="71">
        <v>0</v>
      </c>
    </row>
    <row r="83" spans="2:13" ht="18" customHeight="1">
      <c r="B83" s="66" t="s">
        <v>51</v>
      </c>
      <c r="C83" s="213">
        <v>0</v>
      </c>
      <c r="D83" s="338">
        <v>0</v>
      </c>
      <c r="E83" s="339"/>
      <c r="F83" s="214">
        <v>0</v>
      </c>
      <c r="G83" s="338">
        <v>0</v>
      </c>
      <c r="H83" s="63"/>
      <c r="I83" s="67"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52</v>
      </c>
      <c r="C84" s="213">
        <v>8</v>
      </c>
      <c r="D84" s="338">
        <v>75440.59</v>
      </c>
      <c r="E84" s="339"/>
      <c r="F84" s="214">
        <v>6</v>
      </c>
      <c r="G84" s="338">
        <v>65537.77</v>
      </c>
      <c r="H84" s="63"/>
      <c r="I84" s="67">
        <v>13</v>
      </c>
      <c r="J84" s="68">
        <v>313625.36</v>
      </c>
      <c r="K84" s="69"/>
      <c r="L84" s="70">
        <v>20</v>
      </c>
      <c r="M84" s="71">
        <f>I84/L84</f>
        <v>0.65</v>
      </c>
    </row>
    <row r="85" spans="2:13" ht="18" customHeight="1">
      <c r="B85" s="66" t="s">
        <v>53</v>
      </c>
      <c r="C85" s="213">
        <v>0</v>
      </c>
      <c r="D85" s="338">
        <v>0</v>
      </c>
      <c r="E85" s="339"/>
      <c r="F85" s="214">
        <v>0</v>
      </c>
      <c r="G85" s="338">
        <v>0</v>
      </c>
      <c r="H85" s="63"/>
      <c r="I85" s="67">
        <v>0</v>
      </c>
      <c r="J85" s="68">
        <v>0</v>
      </c>
      <c r="K85" s="69"/>
      <c r="L85" s="70">
        <v>0</v>
      </c>
      <c r="M85" s="71">
        <v>0</v>
      </c>
    </row>
    <row r="86" spans="2:13" ht="18" customHeight="1">
      <c r="B86" s="66" t="s">
        <v>54</v>
      </c>
      <c r="C86" s="213">
        <v>1</v>
      </c>
      <c r="D86" s="338">
        <v>6209.35</v>
      </c>
      <c r="E86" s="339"/>
      <c r="F86" s="214">
        <v>0</v>
      </c>
      <c r="G86" s="338">
        <v>0</v>
      </c>
      <c r="H86" s="63"/>
      <c r="I86" s="67">
        <v>0</v>
      </c>
      <c r="J86" s="68">
        <v>0</v>
      </c>
      <c r="K86" s="69"/>
      <c r="L86" s="70">
        <v>15</v>
      </c>
      <c r="M86" s="71">
        <f t="shared" ref="M86:M98" si="0">I86/L86</f>
        <v>0</v>
      </c>
    </row>
    <row r="87" spans="2:13" ht="18" customHeight="1">
      <c r="B87" s="66" t="s">
        <v>55</v>
      </c>
      <c r="C87" s="213">
        <v>0</v>
      </c>
      <c r="D87" s="338">
        <v>0</v>
      </c>
      <c r="E87" s="339"/>
      <c r="F87" s="214">
        <v>0</v>
      </c>
      <c r="G87" s="338">
        <v>0</v>
      </c>
      <c r="H87" s="63"/>
      <c r="I87" s="67">
        <v>0</v>
      </c>
      <c r="J87" s="68">
        <v>0</v>
      </c>
      <c r="K87" s="69"/>
      <c r="L87" s="70">
        <v>2</v>
      </c>
      <c r="M87" s="71">
        <f t="shared" si="0"/>
        <v>0</v>
      </c>
    </row>
    <row r="88" spans="2:13" ht="18" customHeight="1">
      <c r="B88" s="66" t="s">
        <v>56</v>
      </c>
      <c r="C88" s="213">
        <v>0</v>
      </c>
      <c r="D88" s="338">
        <v>0</v>
      </c>
      <c r="E88" s="339"/>
      <c r="F88" s="214">
        <v>0</v>
      </c>
      <c r="G88" s="338">
        <v>0</v>
      </c>
      <c r="H88" s="63"/>
      <c r="I88" s="67">
        <v>0</v>
      </c>
      <c r="J88" s="68">
        <v>0</v>
      </c>
      <c r="K88" s="69"/>
      <c r="L88" s="70">
        <v>0</v>
      </c>
      <c r="M88" s="71">
        <v>0</v>
      </c>
    </row>
    <row r="89" spans="2:13" ht="18" customHeight="1">
      <c r="B89" s="66" t="s">
        <v>57</v>
      </c>
      <c r="C89" s="213">
        <v>3</v>
      </c>
      <c r="D89" s="338">
        <v>43174.18</v>
      </c>
      <c r="E89" s="339"/>
      <c r="F89" s="214">
        <v>3</v>
      </c>
      <c r="G89" s="338">
        <v>38111.78</v>
      </c>
      <c r="H89" s="63"/>
      <c r="I89" s="67">
        <v>0</v>
      </c>
      <c r="J89" s="68">
        <v>0</v>
      </c>
      <c r="K89" s="69"/>
      <c r="L89" s="70">
        <v>4</v>
      </c>
      <c r="M89" s="71">
        <f t="shared" si="0"/>
        <v>0</v>
      </c>
    </row>
    <row r="90" spans="2:13" ht="18" customHeight="1">
      <c r="B90" s="66" t="s">
        <v>58</v>
      </c>
      <c r="C90" s="213">
        <v>0</v>
      </c>
      <c r="D90" s="338">
        <v>0</v>
      </c>
      <c r="E90" s="339"/>
      <c r="F90" s="214">
        <v>0</v>
      </c>
      <c r="G90" s="338">
        <v>0</v>
      </c>
      <c r="H90" s="63"/>
      <c r="I90" s="67">
        <v>0</v>
      </c>
      <c r="J90" s="68">
        <v>0</v>
      </c>
      <c r="K90" s="69"/>
      <c r="L90" s="70">
        <v>0</v>
      </c>
      <c r="M90" s="71">
        <v>0</v>
      </c>
    </row>
    <row r="91" spans="2:13" ht="18" customHeight="1">
      <c r="B91" s="66" t="s">
        <v>59</v>
      </c>
      <c r="C91" s="213">
        <v>2</v>
      </c>
      <c r="D91" s="338">
        <v>39470.160000000003</v>
      </c>
      <c r="E91" s="339"/>
      <c r="F91" s="214">
        <v>0</v>
      </c>
      <c r="G91" s="338">
        <v>0</v>
      </c>
      <c r="H91" s="63"/>
      <c r="I91" s="67">
        <v>0</v>
      </c>
      <c r="J91" s="68">
        <v>0</v>
      </c>
      <c r="K91" s="69"/>
      <c r="L91" s="70">
        <v>2</v>
      </c>
      <c r="M91" s="71">
        <f t="shared" si="0"/>
        <v>0</v>
      </c>
    </row>
    <row r="92" spans="2:13" ht="18" customHeight="1">
      <c r="B92" s="66" t="s">
        <v>60</v>
      </c>
      <c r="C92" s="213">
        <v>0</v>
      </c>
      <c r="D92" s="338">
        <v>0</v>
      </c>
      <c r="E92" s="339"/>
      <c r="F92" s="214">
        <v>0</v>
      </c>
      <c r="G92" s="338">
        <v>0</v>
      </c>
      <c r="H92" s="63"/>
      <c r="I92" s="67">
        <v>0</v>
      </c>
      <c r="J92" s="68">
        <v>0</v>
      </c>
      <c r="K92" s="69"/>
      <c r="L92" s="70">
        <v>0</v>
      </c>
      <c r="M92" s="71">
        <v>0</v>
      </c>
    </row>
    <row r="93" spans="2:13" ht="18" customHeight="1">
      <c r="B93" s="66" t="s">
        <v>69</v>
      </c>
      <c r="C93" s="213">
        <v>0</v>
      </c>
      <c r="D93" s="338">
        <v>0</v>
      </c>
      <c r="E93" s="339"/>
      <c r="F93" s="214">
        <v>0</v>
      </c>
      <c r="G93" s="338">
        <v>0</v>
      </c>
      <c r="H93" s="63"/>
      <c r="I93" s="67">
        <v>0</v>
      </c>
      <c r="J93" s="68">
        <v>0</v>
      </c>
      <c r="K93" s="69"/>
      <c r="L93" s="70">
        <v>0</v>
      </c>
      <c r="M93" s="71">
        <v>0</v>
      </c>
    </row>
    <row r="94" spans="2:13" ht="18" customHeight="1">
      <c r="B94" s="66" t="s">
        <v>62</v>
      </c>
      <c r="C94" s="213">
        <v>7</v>
      </c>
      <c r="D94" s="338">
        <v>93184.43</v>
      </c>
      <c r="E94" s="339"/>
      <c r="F94" s="214">
        <v>3</v>
      </c>
      <c r="G94" s="338">
        <v>42657.25</v>
      </c>
      <c r="H94" s="63"/>
      <c r="I94" s="67">
        <v>0</v>
      </c>
      <c r="J94" s="68">
        <v>0</v>
      </c>
      <c r="K94" s="69"/>
      <c r="L94" s="70">
        <v>9</v>
      </c>
      <c r="M94" s="71">
        <f t="shared" si="0"/>
        <v>0</v>
      </c>
    </row>
    <row r="95" spans="2:13" ht="18" customHeight="1">
      <c r="B95" s="66" t="s">
        <v>63</v>
      </c>
      <c r="C95" s="213">
        <v>0</v>
      </c>
      <c r="D95" s="338">
        <v>0</v>
      </c>
      <c r="E95" s="339"/>
      <c r="F95" s="214">
        <v>0</v>
      </c>
      <c r="G95" s="338">
        <v>0</v>
      </c>
      <c r="H95" s="63"/>
      <c r="I95" s="67">
        <v>0</v>
      </c>
      <c r="J95" s="68">
        <v>0</v>
      </c>
      <c r="K95" s="69"/>
      <c r="L95" s="70">
        <v>0</v>
      </c>
      <c r="M95" s="71">
        <v>0</v>
      </c>
    </row>
    <row r="96" spans="2:13" ht="18" customHeight="1">
      <c r="B96" s="66" t="s">
        <v>64</v>
      </c>
      <c r="C96" s="213">
        <v>0</v>
      </c>
      <c r="D96" s="338">
        <v>0</v>
      </c>
      <c r="E96" s="339"/>
      <c r="F96" s="214">
        <v>0</v>
      </c>
      <c r="G96" s="338">
        <v>0</v>
      </c>
      <c r="H96" s="63"/>
      <c r="I96" s="67">
        <v>0</v>
      </c>
      <c r="J96" s="68">
        <v>0</v>
      </c>
      <c r="K96" s="69"/>
      <c r="L96" s="70">
        <v>0</v>
      </c>
      <c r="M96" s="71">
        <v>0</v>
      </c>
    </row>
    <row r="97" spans="2:13" ht="18" customHeight="1">
      <c r="B97" s="72" t="s">
        <v>65</v>
      </c>
      <c r="C97" s="213">
        <v>0</v>
      </c>
      <c r="D97" s="338">
        <v>0</v>
      </c>
      <c r="E97" s="339"/>
      <c r="F97" s="214">
        <v>0</v>
      </c>
      <c r="G97" s="338">
        <v>0</v>
      </c>
      <c r="H97" s="63"/>
      <c r="I97" s="67">
        <v>0</v>
      </c>
      <c r="J97" s="68">
        <v>0</v>
      </c>
      <c r="K97" s="69"/>
      <c r="L97" s="70">
        <v>0</v>
      </c>
      <c r="M97" s="71">
        <v>0</v>
      </c>
    </row>
    <row r="98" spans="2:13" ht="18" customHeight="1">
      <c r="B98" s="73" t="s">
        <v>66</v>
      </c>
      <c r="C98" s="74">
        <f>SUM(C82:C97)</f>
        <v>21</v>
      </c>
      <c r="D98" s="75">
        <f>SUM(D82:D97)</f>
        <v>257478.71</v>
      </c>
      <c r="E98" s="63"/>
      <c r="F98" s="337">
        <v>14</v>
      </c>
      <c r="G98" s="328">
        <v>166368.92000000001</v>
      </c>
      <c r="H98" s="63"/>
      <c r="I98" s="67">
        <f>SUM(I82:I97)</f>
        <v>13</v>
      </c>
      <c r="J98" s="68">
        <f>SUM(J82:J97)</f>
        <v>313625.36</v>
      </c>
      <c r="K98" s="69"/>
      <c r="L98" s="70">
        <f>SUM(L82:L97)</f>
        <v>52</v>
      </c>
      <c r="M98" s="71">
        <f t="shared" si="0"/>
        <v>0.25</v>
      </c>
    </row>
    <row r="99" spans="2:13" ht="13.5" thickBot="1"/>
    <row r="100" spans="2:13" ht="18" customHeight="1">
      <c r="B100" s="355" t="s">
        <v>45</v>
      </c>
      <c r="C100" s="355"/>
      <c r="D100" s="355"/>
      <c r="E100" s="38"/>
      <c r="F100" s="356" t="s">
        <v>46</v>
      </c>
      <c r="G100" s="356"/>
      <c r="I100" s="357" t="s">
        <v>71</v>
      </c>
      <c r="J100" s="357"/>
      <c r="K100" s="61"/>
      <c r="L100" s="358" t="s">
        <v>72</v>
      </c>
      <c r="M100" s="358"/>
    </row>
    <row r="101" spans="2:13" ht="18" customHeight="1">
      <c r="B101" s="56" t="s">
        <v>75</v>
      </c>
      <c r="C101" s="57" t="s">
        <v>48</v>
      </c>
      <c r="D101" s="57" t="s">
        <v>49</v>
      </c>
      <c r="E101" s="38"/>
      <c r="F101" s="40" t="s">
        <v>48</v>
      </c>
      <c r="G101" s="40" t="s">
        <v>49</v>
      </c>
      <c r="I101" s="57" t="s">
        <v>48</v>
      </c>
      <c r="J101" s="57" t="s">
        <v>49</v>
      </c>
      <c r="K101" s="64"/>
      <c r="L101" s="57" t="s">
        <v>48</v>
      </c>
      <c r="M101" s="65" t="s">
        <v>74</v>
      </c>
    </row>
    <row r="102" spans="2:13" ht="18" customHeight="1">
      <c r="B102" s="41" t="s">
        <v>68</v>
      </c>
      <c r="C102" s="67">
        <f t="shared" ref="C102:D117" si="1">C12+C35+C58</f>
        <v>2</v>
      </c>
      <c r="D102" s="68">
        <f t="shared" si="1"/>
        <v>9100.16</v>
      </c>
      <c r="E102" s="63"/>
      <c r="F102" s="67">
        <f t="shared" ref="F102:G117" si="2">F12+F35+F58</f>
        <v>0</v>
      </c>
      <c r="G102" s="68">
        <f t="shared" si="2"/>
        <v>0</v>
      </c>
      <c r="H102" s="63"/>
      <c r="I102" s="67">
        <f>C102+F102</f>
        <v>2</v>
      </c>
      <c r="J102" s="315">
        <f>D102+G102</f>
        <v>9100.16</v>
      </c>
      <c r="K102" s="69"/>
      <c r="L102" s="70">
        <v>6</v>
      </c>
      <c r="M102" s="71">
        <f t="shared" ref="M102:M120" si="3">I102/L102</f>
        <v>0.33333333333333331</v>
      </c>
    </row>
    <row r="103" spans="2:13" ht="18" customHeight="1">
      <c r="B103" s="41" t="s">
        <v>51</v>
      </c>
      <c r="C103" s="67">
        <f t="shared" si="1"/>
        <v>9</v>
      </c>
      <c r="D103" s="68">
        <f t="shared" si="1"/>
        <v>28541.43</v>
      </c>
      <c r="E103" s="63"/>
      <c r="F103" s="67">
        <f t="shared" si="2"/>
        <v>0</v>
      </c>
      <c r="G103" s="68">
        <f t="shared" si="2"/>
        <v>0</v>
      </c>
      <c r="H103" s="63"/>
      <c r="I103" s="67">
        <f t="shared" ref="I103:I120" si="4">C103+F103</f>
        <v>9</v>
      </c>
      <c r="J103" s="315">
        <f t="shared" ref="J103:J120" si="5">D103+G103</f>
        <v>28541.43</v>
      </c>
      <c r="K103" s="69"/>
      <c r="L103" s="70">
        <v>23</v>
      </c>
      <c r="M103" s="71">
        <f t="shared" si="3"/>
        <v>0.39130434782608697</v>
      </c>
    </row>
    <row r="104" spans="2:13" ht="18" customHeight="1">
      <c r="B104" s="41" t="s">
        <v>52</v>
      </c>
      <c r="C104" s="67">
        <f t="shared" si="1"/>
        <v>32</v>
      </c>
      <c r="D104" s="68">
        <f t="shared" si="1"/>
        <v>237470.51</v>
      </c>
      <c r="E104" s="63"/>
      <c r="F104" s="67">
        <f t="shared" si="2"/>
        <v>14</v>
      </c>
      <c r="G104" s="68">
        <f t="shared" si="2"/>
        <v>322776.88</v>
      </c>
      <c r="H104" s="63"/>
      <c r="I104" s="67">
        <f t="shared" si="4"/>
        <v>46</v>
      </c>
      <c r="J104" s="315">
        <f t="shared" si="5"/>
        <v>560247.39</v>
      </c>
      <c r="K104" s="69"/>
      <c r="L104" s="70">
        <v>26</v>
      </c>
      <c r="M104" s="71">
        <f t="shared" si="3"/>
        <v>1.7692307692307692</v>
      </c>
    </row>
    <row r="105" spans="2:13" ht="18" customHeight="1">
      <c r="B105" s="41" t="s">
        <v>53</v>
      </c>
      <c r="C105" s="67">
        <f t="shared" si="1"/>
        <v>17</v>
      </c>
      <c r="D105" s="68">
        <f t="shared" si="1"/>
        <v>33613.279999999999</v>
      </c>
      <c r="E105" s="63"/>
      <c r="F105" s="67">
        <f t="shared" si="2"/>
        <v>0</v>
      </c>
      <c r="G105" s="68">
        <f t="shared" si="2"/>
        <v>0</v>
      </c>
      <c r="H105" s="63"/>
      <c r="I105" s="67">
        <f t="shared" si="4"/>
        <v>17</v>
      </c>
      <c r="J105" s="315">
        <f t="shared" si="5"/>
        <v>33613.279999999999</v>
      </c>
      <c r="K105" s="69"/>
      <c r="L105" s="70">
        <v>35</v>
      </c>
      <c r="M105" s="71">
        <f t="shared" si="3"/>
        <v>0.48571428571428571</v>
      </c>
    </row>
    <row r="106" spans="2:13" ht="18" customHeight="1">
      <c r="B106" s="41" t="s">
        <v>54</v>
      </c>
      <c r="C106" s="67">
        <f t="shared" si="1"/>
        <v>3</v>
      </c>
      <c r="D106" s="68">
        <f t="shared" si="1"/>
        <v>8528.66</v>
      </c>
      <c r="E106" s="63"/>
      <c r="F106" s="67">
        <f t="shared" si="2"/>
        <v>0</v>
      </c>
      <c r="G106" s="68">
        <f t="shared" si="2"/>
        <v>0</v>
      </c>
      <c r="H106" s="63"/>
      <c r="I106" s="67">
        <f t="shared" si="4"/>
        <v>3</v>
      </c>
      <c r="J106" s="315">
        <f t="shared" si="5"/>
        <v>8528.66</v>
      </c>
      <c r="K106" s="69"/>
      <c r="L106" s="70">
        <v>19</v>
      </c>
      <c r="M106" s="71">
        <f t="shared" si="3"/>
        <v>0.15789473684210525</v>
      </c>
    </row>
    <row r="107" spans="2:13" ht="18" customHeight="1">
      <c r="B107" s="41" t="s">
        <v>55</v>
      </c>
      <c r="C107" s="67">
        <f t="shared" si="1"/>
        <v>14</v>
      </c>
      <c r="D107" s="68">
        <f t="shared" si="1"/>
        <v>122471.24</v>
      </c>
      <c r="E107" s="63"/>
      <c r="F107" s="67">
        <f t="shared" si="2"/>
        <v>0</v>
      </c>
      <c r="G107" s="68">
        <f t="shared" si="2"/>
        <v>0</v>
      </c>
      <c r="H107" s="63"/>
      <c r="I107" s="67">
        <f t="shared" si="4"/>
        <v>14</v>
      </c>
      <c r="J107" s="315">
        <f t="shared" si="5"/>
        <v>122471.24</v>
      </c>
      <c r="K107" s="69"/>
      <c r="L107" s="70">
        <v>15</v>
      </c>
      <c r="M107" s="71">
        <f t="shared" si="3"/>
        <v>0.93333333333333335</v>
      </c>
    </row>
    <row r="108" spans="2:13" ht="18" customHeight="1">
      <c r="B108" s="41" t="s">
        <v>56</v>
      </c>
      <c r="C108" s="67">
        <f t="shared" si="1"/>
        <v>35</v>
      </c>
      <c r="D108" s="68">
        <f t="shared" si="1"/>
        <v>193410.75</v>
      </c>
      <c r="E108" s="63"/>
      <c r="F108" s="67">
        <f t="shared" si="2"/>
        <v>0</v>
      </c>
      <c r="G108" s="68">
        <f t="shared" si="2"/>
        <v>0</v>
      </c>
      <c r="H108" s="63"/>
      <c r="I108" s="67">
        <f t="shared" si="4"/>
        <v>35</v>
      </c>
      <c r="J108" s="315">
        <f t="shared" si="5"/>
        <v>193410.75</v>
      </c>
      <c r="K108" s="69"/>
      <c r="L108" s="70">
        <v>33</v>
      </c>
      <c r="M108" s="71">
        <f t="shared" si="3"/>
        <v>1.0606060606060606</v>
      </c>
    </row>
    <row r="109" spans="2:13" ht="18" customHeight="1">
      <c r="B109" s="41" t="s">
        <v>57</v>
      </c>
      <c r="C109" s="67">
        <f t="shared" si="1"/>
        <v>37</v>
      </c>
      <c r="D109" s="68">
        <f t="shared" si="1"/>
        <v>191294.16</v>
      </c>
      <c r="E109" s="76"/>
      <c r="F109" s="67">
        <f t="shared" si="2"/>
        <v>2</v>
      </c>
      <c r="G109" s="68">
        <f t="shared" si="2"/>
        <v>3335.33</v>
      </c>
      <c r="H109" s="63"/>
      <c r="I109" s="67">
        <f t="shared" si="4"/>
        <v>39</v>
      </c>
      <c r="J109" s="315">
        <f t="shared" si="5"/>
        <v>194629.49</v>
      </c>
      <c r="K109" s="69"/>
      <c r="L109" s="70">
        <v>56</v>
      </c>
      <c r="M109" s="71">
        <f t="shared" si="3"/>
        <v>0.6964285714285714</v>
      </c>
    </row>
    <row r="110" spans="2:13" ht="18" customHeight="1">
      <c r="B110" s="41" t="s">
        <v>58</v>
      </c>
      <c r="C110" s="67">
        <f t="shared" si="1"/>
        <v>10</v>
      </c>
      <c r="D110" s="68">
        <f t="shared" si="1"/>
        <v>46203.5</v>
      </c>
      <c r="E110" s="76"/>
      <c r="F110" s="67">
        <f t="shared" si="2"/>
        <v>0</v>
      </c>
      <c r="G110" s="68">
        <f t="shared" si="2"/>
        <v>0</v>
      </c>
      <c r="H110" s="63"/>
      <c r="I110" s="67">
        <f t="shared" si="4"/>
        <v>10</v>
      </c>
      <c r="J110" s="315">
        <f t="shared" si="5"/>
        <v>46203.5</v>
      </c>
      <c r="K110" s="69"/>
      <c r="L110" s="70">
        <v>6</v>
      </c>
      <c r="M110" s="71">
        <f t="shared" si="3"/>
        <v>1.6666666666666667</v>
      </c>
    </row>
    <row r="111" spans="2:13" ht="18" customHeight="1">
      <c r="B111" s="41" t="s">
        <v>59</v>
      </c>
      <c r="C111" s="67">
        <f t="shared" si="1"/>
        <v>25</v>
      </c>
      <c r="D111" s="68">
        <f t="shared" si="1"/>
        <v>172976.03</v>
      </c>
      <c r="E111" s="63"/>
      <c r="F111" s="67">
        <f t="shared" si="2"/>
        <v>0</v>
      </c>
      <c r="G111" s="68">
        <f t="shared" si="2"/>
        <v>0</v>
      </c>
      <c r="H111" s="63"/>
      <c r="I111" s="67">
        <f t="shared" si="4"/>
        <v>25</v>
      </c>
      <c r="J111" s="315">
        <f t="shared" si="5"/>
        <v>172976.03</v>
      </c>
      <c r="K111" s="69"/>
      <c r="L111" s="70">
        <v>17</v>
      </c>
      <c r="M111" s="71">
        <f t="shared" si="3"/>
        <v>1.4705882352941178</v>
      </c>
    </row>
    <row r="112" spans="2:13" ht="18" customHeight="1">
      <c r="B112" s="41" t="s">
        <v>60</v>
      </c>
      <c r="C112" s="67">
        <f t="shared" si="1"/>
        <v>4</v>
      </c>
      <c r="D112" s="68">
        <f t="shared" si="1"/>
        <v>13686.5</v>
      </c>
      <c r="E112" s="63"/>
      <c r="F112" s="67">
        <f t="shared" si="2"/>
        <v>1</v>
      </c>
      <c r="G112" s="68">
        <f t="shared" si="2"/>
        <v>2229.71</v>
      </c>
      <c r="H112" s="63"/>
      <c r="I112" s="67">
        <f t="shared" si="4"/>
        <v>5</v>
      </c>
      <c r="J112" s="315">
        <f t="shared" si="5"/>
        <v>15916.21</v>
      </c>
      <c r="K112" s="69"/>
      <c r="L112" s="70">
        <v>10</v>
      </c>
      <c r="M112" s="71">
        <f t="shared" si="3"/>
        <v>0.5</v>
      </c>
    </row>
    <row r="113" spans="2:13" ht="18" customHeight="1">
      <c r="B113" s="41" t="s">
        <v>69</v>
      </c>
      <c r="C113" s="67">
        <f t="shared" si="1"/>
        <v>30</v>
      </c>
      <c r="D113" s="68">
        <f t="shared" si="1"/>
        <v>57758.43</v>
      </c>
      <c r="E113" s="63"/>
      <c r="F113" s="67">
        <f t="shared" si="2"/>
        <v>1</v>
      </c>
      <c r="G113" s="68">
        <f t="shared" si="2"/>
        <v>1318.46</v>
      </c>
      <c r="H113" s="63"/>
      <c r="I113" s="67">
        <f t="shared" si="4"/>
        <v>31</v>
      </c>
      <c r="J113" s="315">
        <f t="shared" si="5"/>
        <v>59076.89</v>
      </c>
      <c r="K113" s="69"/>
      <c r="L113" s="70">
        <v>36</v>
      </c>
      <c r="M113" s="71">
        <f t="shared" si="3"/>
        <v>0.86111111111111116</v>
      </c>
    </row>
    <row r="114" spans="2:13" ht="18" customHeight="1">
      <c r="B114" s="41" t="s">
        <v>62</v>
      </c>
      <c r="C114" s="67">
        <f t="shared" si="1"/>
        <v>14</v>
      </c>
      <c r="D114" s="68">
        <f t="shared" si="1"/>
        <v>184129.74</v>
      </c>
      <c r="E114" s="63"/>
      <c r="F114" s="67">
        <f t="shared" si="2"/>
        <v>0</v>
      </c>
      <c r="G114" s="68">
        <f t="shared" si="2"/>
        <v>0</v>
      </c>
      <c r="H114" s="63"/>
      <c r="I114" s="67">
        <f t="shared" si="4"/>
        <v>14</v>
      </c>
      <c r="J114" s="315">
        <f t="shared" si="5"/>
        <v>184129.74</v>
      </c>
      <c r="K114" s="69"/>
      <c r="L114" s="70">
        <v>13</v>
      </c>
      <c r="M114" s="71">
        <f t="shared" si="3"/>
        <v>1.0769230769230769</v>
      </c>
    </row>
    <row r="115" spans="2:13" ht="18" customHeight="1">
      <c r="B115" s="41" t="s">
        <v>63</v>
      </c>
      <c r="C115" s="67">
        <f t="shared" si="1"/>
        <v>61</v>
      </c>
      <c r="D115" s="68">
        <f t="shared" si="1"/>
        <v>304238.39</v>
      </c>
      <c r="E115" s="63"/>
      <c r="F115" s="67">
        <f t="shared" si="2"/>
        <v>2</v>
      </c>
      <c r="G115" s="68">
        <f t="shared" si="2"/>
        <v>14897.650000000001</v>
      </c>
      <c r="H115" s="63"/>
      <c r="I115" s="67">
        <f t="shared" si="4"/>
        <v>63</v>
      </c>
      <c r="J115" s="315">
        <f t="shared" si="5"/>
        <v>319136.04000000004</v>
      </c>
      <c r="K115" s="69"/>
      <c r="L115" s="70">
        <v>20</v>
      </c>
      <c r="M115" s="71">
        <f t="shared" si="3"/>
        <v>3.15</v>
      </c>
    </row>
    <row r="116" spans="2:13" ht="18" customHeight="1">
      <c r="B116" s="41" t="s">
        <v>64</v>
      </c>
      <c r="C116" s="67">
        <f t="shared" si="1"/>
        <v>11</v>
      </c>
      <c r="D116" s="68">
        <f t="shared" si="1"/>
        <v>57025.17</v>
      </c>
      <c r="E116" s="63"/>
      <c r="F116" s="67">
        <f t="shared" si="2"/>
        <v>0</v>
      </c>
      <c r="G116" s="68">
        <f t="shared" si="2"/>
        <v>0</v>
      </c>
      <c r="H116" s="63"/>
      <c r="I116" s="67">
        <f t="shared" si="4"/>
        <v>11</v>
      </c>
      <c r="J116" s="315">
        <f t="shared" si="5"/>
        <v>57025.17</v>
      </c>
      <c r="K116" s="69"/>
      <c r="L116" s="70">
        <v>14</v>
      </c>
      <c r="M116" s="71">
        <f t="shared" si="3"/>
        <v>0.7857142857142857</v>
      </c>
    </row>
    <row r="117" spans="2:13" ht="18" customHeight="1">
      <c r="B117" s="49" t="s">
        <v>65</v>
      </c>
      <c r="C117" s="67">
        <f t="shared" si="1"/>
        <v>8</v>
      </c>
      <c r="D117" s="68">
        <f t="shared" si="1"/>
        <v>76730.509999999995</v>
      </c>
      <c r="E117" s="63"/>
      <c r="F117" s="67">
        <f t="shared" si="2"/>
        <v>5</v>
      </c>
      <c r="G117" s="68">
        <f t="shared" si="2"/>
        <v>27523.16</v>
      </c>
      <c r="H117" s="63"/>
      <c r="I117" s="67">
        <f t="shared" si="4"/>
        <v>13</v>
      </c>
      <c r="J117" s="315">
        <f t="shared" si="5"/>
        <v>104253.67</v>
      </c>
      <c r="K117" s="69"/>
      <c r="L117" s="70">
        <v>32</v>
      </c>
      <c r="M117" s="71">
        <f t="shared" si="3"/>
        <v>0.40625</v>
      </c>
    </row>
    <row r="118" spans="2:13" ht="18" customHeight="1">
      <c r="B118" s="49" t="s">
        <v>246</v>
      </c>
      <c r="C118" s="67">
        <f t="shared" ref="C118:D120" si="6">C28+C51+C74</f>
        <v>0</v>
      </c>
      <c r="D118" s="68">
        <f t="shared" si="6"/>
        <v>0</v>
      </c>
      <c r="E118" s="63"/>
      <c r="F118" s="67">
        <f t="shared" ref="F118:G120" si="7">F28+F51+F74</f>
        <v>1</v>
      </c>
      <c r="G118" s="68">
        <f t="shared" si="7"/>
        <v>6427.88</v>
      </c>
      <c r="H118" s="63"/>
      <c r="I118" s="67">
        <f t="shared" si="4"/>
        <v>1</v>
      </c>
      <c r="J118" s="315">
        <f t="shared" si="5"/>
        <v>6427.88</v>
      </c>
      <c r="K118" s="69"/>
      <c r="L118" s="70">
        <v>13</v>
      </c>
      <c r="M118" s="71">
        <f t="shared" si="3"/>
        <v>7.6923076923076927E-2</v>
      </c>
    </row>
    <row r="119" spans="2:13" ht="18" customHeight="1">
      <c r="B119" s="49" t="s">
        <v>247</v>
      </c>
      <c r="C119" s="67">
        <f t="shared" si="6"/>
        <v>6</v>
      </c>
      <c r="D119" s="68">
        <f t="shared" si="6"/>
        <v>59165.7</v>
      </c>
      <c r="E119" s="63"/>
      <c r="F119" s="67">
        <f t="shared" si="7"/>
        <v>0</v>
      </c>
      <c r="G119" s="68">
        <f t="shared" si="7"/>
        <v>0</v>
      </c>
      <c r="H119" s="63"/>
      <c r="I119" s="67">
        <f t="shared" si="4"/>
        <v>6</v>
      </c>
      <c r="J119" s="315">
        <f t="shared" si="5"/>
        <v>59165.7</v>
      </c>
      <c r="K119" s="69"/>
      <c r="L119" s="70">
        <v>13</v>
      </c>
      <c r="M119" s="71">
        <f t="shared" si="3"/>
        <v>0.46153846153846156</v>
      </c>
    </row>
    <row r="120" spans="2:13" ht="18" customHeight="1">
      <c r="B120" s="49" t="s">
        <v>248</v>
      </c>
      <c r="C120" s="67">
        <f t="shared" si="6"/>
        <v>1</v>
      </c>
      <c r="D120" s="68">
        <f t="shared" si="6"/>
        <v>19099.7</v>
      </c>
      <c r="E120" s="63"/>
      <c r="F120" s="67">
        <f t="shared" si="7"/>
        <v>0</v>
      </c>
      <c r="G120" s="68">
        <f t="shared" si="7"/>
        <v>0</v>
      </c>
      <c r="H120" s="63"/>
      <c r="I120" s="67">
        <f t="shared" si="4"/>
        <v>1</v>
      </c>
      <c r="J120" s="315">
        <f t="shared" si="5"/>
        <v>19099.7</v>
      </c>
      <c r="K120" s="69"/>
      <c r="L120" s="70">
        <v>13</v>
      </c>
      <c r="M120" s="71">
        <f t="shared" si="3"/>
        <v>7.6923076923076927E-2</v>
      </c>
    </row>
    <row r="121" spans="2:13" ht="18" customHeight="1">
      <c r="B121" s="50" t="s">
        <v>66</v>
      </c>
      <c r="C121" s="67">
        <f>SUM(C102:C120)</f>
        <v>319</v>
      </c>
      <c r="D121" s="68">
        <f>SUM(D102:D120)</f>
        <v>1815443.86</v>
      </c>
      <c r="E121" s="63"/>
      <c r="F121" s="67">
        <f>SUM(F102:F120)</f>
        <v>26</v>
      </c>
      <c r="G121" s="68">
        <f>SUM(G102:G120)</f>
        <v>378509.07000000007</v>
      </c>
      <c r="H121" s="63"/>
      <c r="I121" s="67">
        <f>SUM(I102:I120)</f>
        <v>345</v>
      </c>
      <c r="J121" s="68">
        <f>SUM(J102:J120)</f>
        <v>2193952.9300000002</v>
      </c>
      <c r="K121" s="69"/>
      <c r="L121" s="70">
        <f>SUM(L102:L120)</f>
        <v>400</v>
      </c>
      <c r="M121" s="71">
        <f>I121/L121</f>
        <v>0.86250000000000004</v>
      </c>
    </row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</sheetData>
  <mergeCells count="14">
    <mergeCell ref="B10:D10"/>
    <mergeCell ref="F10:G10"/>
    <mergeCell ref="B33:D33"/>
    <mergeCell ref="F33:G33"/>
    <mergeCell ref="B56:D56"/>
    <mergeCell ref="F56:G56"/>
    <mergeCell ref="B80:D80"/>
    <mergeCell ref="F80:G80"/>
    <mergeCell ref="I80:J80"/>
    <mergeCell ref="L80:M80"/>
    <mergeCell ref="B100:D100"/>
    <mergeCell ref="F100:G100"/>
    <mergeCell ref="I100:J100"/>
    <mergeCell ref="L100:M100"/>
  </mergeCells>
  <conditionalFormatting sqref="M84:M86 M94 M91 M97:M98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102:M121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84:M86 M94 M91 M97:M98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82:M98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topLeftCell="A4" zoomScale="70" zoomScaleNormal="70" workbookViewId="0">
      <selection activeCell="M14" sqref="M14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1" t="s">
        <v>259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20" ht="7.5" customHeight="1"/>
    <row r="9" spans="1:20" ht="29.25" customHeight="1">
      <c r="A9" s="362" t="s">
        <v>81</v>
      </c>
      <c r="B9" s="362" t="s">
        <v>5</v>
      </c>
      <c r="C9" s="79"/>
      <c r="D9" s="363" t="s">
        <v>82</v>
      </c>
      <c r="E9" s="363"/>
      <c r="F9" s="363"/>
      <c r="G9" s="79"/>
      <c r="H9" s="364" t="s">
        <v>83</v>
      </c>
      <c r="I9" s="363" t="s">
        <v>84</v>
      </c>
      <c r="J9" s="363"/>
      <c r="K9" s="363"/>
      <c r="L9" s="79"/>
      <c r="M9" s="365" t="s">
        <v>85</v>
      </c>
      <c r="N9" s="366" t="s">
        <v>86</v>
      </c>
      <c r="P9" s="82" t="s">
        <v>87</v>
      </c>
      <c r="R9" s="359" t="s">
        <v>88</v>
      </c>
      <c r="T9" s="360" t="s">
        <v>89</v>
      </c>
    </row>
    <row r="10" spans="1:20" ht="35.25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79"/>
      <c r="H10" s="364"/>
      <c r="I10" s="80" t="s">
        <v>91</v>
      </c>
      <c r="J10" s="80" t="s">
        <v>36</v>
      </c>
      <c r="K10" s="78" t="s">
        <v>92</v>
      </c>
      <c r="L10" s="79"/>
      <c r="M10" s="365"/>
      <c r="N10" s="366"/>
      <c r="P10" s="83" t="s">
        <v>93</v>
      </c>
      <c r="R10" s="359"/>
      <c r="T10" s="360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Produção_tabwin!D114</f>
        <v>184129.74</v>
      </c>
      <c r="L11" s="85"/>
      <c r="M11" s="289">
        <v>0</v>
      </c>
      <c r="N11" s="91">
        <f t="shared" ref="N11:N29" si="1">I11-(K11-M11)</f>
        <v>-105721.01999999999</v>
      </c>
      <c r="P11" s="90">
        <f>Produção_tabwin!G114</f>
        <v>0</v>
      </c>
      <c r="R11" s="90">
        <f>P11+K11</f>
        <v>184129.74</v>
      </c>
      <c r="T11" s="90">
        <f t="shared" ref="T11:T30" si="2">I11-R11</f>
        <v>-105721.01999999999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Produção_tabwin!D108</f>
        <v>193410.75</v>
      </c>
      <c r="L12" s="85"/>
      <c r="M12" s="289">
        <v>69870.64</v>
      </c>
      <c r="N12" s="91">
        <f t="shared" si="1"/>
        <v>77293.740000000005</v>
      </c>
      <c r="P12" s="90">
        <f>Produção_tabwin!G108</f>
        <v>0</v>
      </c>
      <c r="R12" s="90">
        <f t="shared" ref="R12:R29" si="3">K12+P12</f>
        <v>193410.75</v>
      </c>
      <c r="T12" s="90">
        <f t="shared" si="2"/>
        <v>7423.1000000000058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Produção_tabwin!D102</f>
        <v>9100.16</v>
      </c>
      <c r="L13" s="85"/>
      <c r="M13" s="289">
        <v>0</v>
      </c>
      <c r="N13" s="91">
        <f t="shared" si="1"/>
        <v>5149.130000000001</v>
      </c>
      <c r="P13" s="90">
        <f>Produção_tabwin!G102</f>
        <v>0</v>
      </c>
      <c r="R13" s="90">
        <f t="shared" si="3"/>
        <v>9100.16</v>
      </c>
      <c r="T13" s="90">
        <f t="shared" si="2"/>
        <v>5149.130000000001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Produção_tabwin!D111</f>
        <v>172976.03</v>
      </c>
      <c r="L14" s="85"/>
      <c r="M14" s="289">
        <v>13127.74</v>
      </c>
      <c r="N14" s="91">
        <f t="shared" si="1"/>
        <v>-25036.559999999998</v>
      </c>
      <c r="P14" s="90">
        <f>Produção_tabwin!G111</f>
        <v>0</v>
      </c>
      <c r="R14" s="90">
        <f t="shared" si="3"/>
        <v>172976.03</v>
      </c>
      <c r="T14" s="90">
        <f t="shared" si="2"/>
        <v>-38164.299999999988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Produção_tabwin!D107</f>
        <v>122471.24</v>
      </c>
      <c r="L15" s="85"/>
      <c r="M15" s="289">
        <v>7715.59</v>
      </c>
      <c r="N15" s="91">
        <f t="shared" si="1"/>
        <v>-17805.560000000012</v>
      </c>
      <c r="P15" s="90">
        <f>Produção_tabwin!G107</f>
        <v>0</v>
      </c>
      <c r="R15" s="90">
        <f t="shared" si="3"/>
        <v>122471.24</v>
      </c>
      <c r="T15" s="90">
        <f t="shared" si="2"/>
        <v>-25521.150000000009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Produção_tabwin!D103</f>
        <v>28541.43</v>
      </c>
      <c r="L16" s="85"/>
      <c r="M16" s="289">
        <v>21263.8</v>
      </c>
      <c r="N16" s="91">
        <f t="shared" si="1"/>
        <v>148698.63999999998</v>
      </c>
      <c r="P16" s="90">
        <f>Produção_tabwin!G103</f>
        <v>0</v>
      </c>
      <c r="R16" s="90">
        <f t="shared" si="3"/>
        <v>28541.43</v>
      </c>
      <c r="T16" s="90">
        <f t="shared" si="2"/>
        <v>127434.84</v>
      </c>
    </row>
    <row r="17" spans="1:20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Produção_tabwin!D104</f>
        <v>237470.51</v>
      </c>
      <c r="L17" s="85"/>
      <c r="M17" s="289">
        <v>0</v>
      </c>
      <c r="N17" s="91">
        <f t="shared" si="1"/>
        <v>-135933.94</v>
      </c>
      <c r="P17" s="90">
        <f>Produção_tabwin!G104</f>
        <v>322776.88</v>
      </c>
      <c r="R17" s="90">
        <f t="shared" si="3"/>
        <v>560247.39</v>
      </c>
      <c r="T17" s="90">
        <f t="shared" si="2"/>
        <v>-458710.82</v>
      </c>
    </row>
    <row r="18" spans="1:20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Produção_tabwin!D116</f>
        <v>57025.17</v>
      </c>
      <c r="L18" s="85"/>
      <c r="M18" s="289">
        <v>10849.74</v>
      </c>
      <c r="N18" s="91">
        <f t="shared" si="1"/>
        <v>24367.68</v>
      </c>
      <c r="P18" s="90">
        <f>Produção_tabwin!G116</f>
        <v>0</v>
      </c>
      <c r="R18" s="90">
        <f t="shared" si="3"/>
        <v>57025.17</v>
      </c>
      <c r="T18" s="90">
        <f t="shared" si="2"/>
        <v>13517.940000000002</v>
      </c>
    </row>
    <row r="19" spans="1:20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Produção_tabwin!D106</f>
        <v>8528.66</v>
      </c>
      <c r="L19" s="85"/>
      <c r="M19" s="289">
        <v>0</v>
      </c>
      <c r="N19" s="91">
        <f t="shared" si="1"/>
        <v>49203.039999999994</v>
      </c>
      <c r="P19" s="90">
        <f>Produção_tabwin!G106</f>
        <v>0</v>
      </c>
      <c r="R19" s="90">
        <f t="shared" si="3"/>
        <v>8528.66</v>
      </c>
      <c r="T19" s="90">
        <f t="shared" si="2"/>
        <v>49203.039999999994</v>
      </c>
    </row>
    <row r="20" spans="1:20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Produção_tabwin!D115</f>
        <v>304238.39</v>
      </c>
      <c r="L20" s="85"/>
      <c r="M20" s="289">
        <v>0</v>
      </c>
      <c r="N20" s="91">
        <f t="shared" si="1"/>
        <v>-133334.66</v>
      </c>
      <c r="P20" s="90">
        <f>Produção_tabwin!G115</f>
        <v>14897.650000000001</v>
      </c>
      <c r="R20" s="90">
        <f t="shared" si="3"/>
        <v>319136.04000000004</v>
      </c>
      <c r="T20" s="90">
        <f t="shared" si="2"/>
        <v>-148232.31000000003</v>
      </c>
    </row>
    <row r="21" spans="1:20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Produção_tabwin!D113</f>
        <v>57758.43</v>
      </c>
      <c r="L21" s="85"/>
      <c r="M21" s="289">
        <v>0</v>
      </c>
      <c r="N21" s="91">
        <f t="shared" si="1"/>
        <v>14330.299999999996</v>
      </c>
      <c r="P21" s="90">
        <f>Produção_tabwin!G113</f>
        <v>1318.46</v>
      </c>
      <c r="R21" s="90">
        <f t="shared" si="3"/>
        <v>59076.89</v>
      </c>
      <c r="T21" s="90">
        <f t="shared" si="2"/>
        <v>13011.839999999997</v>
      </c>
    </row>
    <row r="22" spans="1:20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Produção_tabwin!D117</f>
        <v>76730.509999999995</v>
      </c>
      <c r="L22" s="85"/>
      <c r="M22" s="289">
        <v>0</v>
      </c>
      <c r="N22" s="91">
        <f t="shared" si="1"/>
        <v>158919.56</v>
      </c>
      <c r="P22" s="90">
        <f>Produção_tabwin!G117</f>
        <v>27523.16</v>
      </c>
      <c r="R22" s="90">
        <f t="shared" si="3"/>
        <v>104253.67</v>
      </c>
      <c r="T22" s="90">
        <f t="shared" si="2"/>
        <v>131396.40000000002</v>
      </c>
    </row>
    <row r="23" spans="1:20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Produção_tabwin!D105</f>
        <v>33613.279999999999</v>
      </c>
      <c r="L23" s="85"/>
      <c r="M23" s="289">
        <v>6679.41</v>
      </c>
      <c r="N23" s="91">
        <f t="shared" si="1"/>
        <v>64500.17</v>
      </c>
      <c r="P23" s="90">
        <f>Produção_tabwin!G105</f>
        <v>0</v>
      </c>
      <c r="R23" s="90">
        <f t="shared" si="3"/>
        <v>33613.279999999999</v>
      </c>
      <c r="T23" s="90">
        <f t="shared" si="2"/>
        <v>57820.759999999995</v>
      </c>
    </row>
    <row r="24" spans="1:20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Produção_tabwin!D109</f>
        <v>191294.16</v>
      </c>
      <c r="L24" s="85"/>
      <c r="M24" s="289">
        <v>86133.13</v>
      </c>
      <c r="N24" s="91">
        <f t="shared" si="1"/>
        <v>50901.610000000015</v>
      </c>
      <c r="P24" s="90">
        <f>Produção_tabwin!G109</f>
        <v>3335.33</v>
      </c>
      <c r="R24" s="90">
        <f t="shared" si="3"/>
        <v>194629.49</v>
      </c>
      <c r="T24" s="90">
        <f t="shared" si="2"/>
        <v>-38566.849999999977</v>
      </c>
    </row>
    <row r="25" spans="1:20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Produção_tabwin!D110</f>
        <v>46203.5</v>
      </c>
      <c r="L25" s="85"/>
      <c r="M25" s="289">
        <v>11726.02</v>
      </c>
      <c r="N25" s="91">
        <f t="shared" si="1"/>
        <v>-10296.099999999995</v>
      </c>
      <c r="P25" s="90">
        <f>Produção_tabwin!G110</f>
        <v>0</v>
      </c>
      <c r="R25" s="90">
        <f t="shared" si="3"/>
        <v>46203.5</v>
      </c>
      <c r="T25" s="90">
        <f t="shared" si="2"/>
        <v>-22022.12</v>
      </c>
    </row>
    <row r="26" spans="1:20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Produção_tabwin!D112</f>
        <v>13686.5</v>
      </c>
      <c r="L26" s="85"/>
      <c r="M26" s="289">
        <v>0</v>
      </c>
      <c r="N26" s="91">
        <f t="shared" si="1"/>
        <v>27428.949999999997</v>
      </c>
      <c r="P26" s="90">
        <f>Produção_tabwin!G112</f>
        <v>2229.71</v>
      </c>
      <c r="R26" s="90">
        <f t="shared" si="3"/>
        <v>15916.21</v>
      </c>
      <c r="T26" s="90">
        <f t="shared" si="2"/>
        <v>25199.239999999998</v>
      </c>
    </row>
    <row r="27" spans="1:20" ht="27.75" customHeight="1">
      <c r="A27" s="11" t="s">
        <v>243</v>
      </c>
      <c r="B27" s="16" t="s">
        <v>240</v>
      </c>
      <c r="C27" s="85"/>
      <c r="D27" s="95"/>
      <c r="E27" s="95"/>
      <c r="F27" s="96"/>
      <c r="G27" s="85"/>
      <c r="H27" s="88" t="s">
        <v>95</v>
      </c>
      <c r="I27" s="97">
        <v>57306.2</v>
      </c>
      <c r="J27" s="97"/>
      <c r="K27" s="98">
        <f>Produção_tabwin!D118</f>
        <v>0</v>
      </c>
      <c r="L27" s="85"/>
      <c r="M27" s="289">
        <v>0</v>
      </c>
      <c r="N27" s="91">
        <f t="shared" si="1"/>
        <v>57306.2</v>
      </c>
      <c r="P27" s="90">
        <f>Produção_tabwin!G118</f>
        <v>6427.88</v>
      </c>
      <c r="R27" s="90">
        <f t="shared" si="3"/>
        <v>6427.88</v>
      </c>
      <c r="T27" s="90">
        <f t="shared" si="2"/>
        <v>50878.32</v>
      </c>
    </row>
    <row r="28" spans="1:20" ht="27.75" customHeight="1">
      <c r="A28" s="11" t="s">
        <v>244</v>
      </c>
      <c r="B28" s="11" t="s">
        <v>241</v>
      </c>
      <c r="C28" s="85"/>
      <c r="D28" s="95"/>
      <c r="E28" s="95"/>
      <c r="F28" s="96"/>
      <c r="G28" s="85"/>
      <c r="H28" s="88" t="s">
        <v>95</v>
      </c>
      <c r="I28" s="97">
        <v>38523.03</v>
      </c>
      <c r="J28" s="97"/>
      <c r="K28" s="98">
        <f>Produção_tabwin!D119</f>
        <v>59165.7</v>
      </c>
      <c r="L28" s="85"/>
      <c r="M28" s="289">
        <v>0</v>
      </c>
      <c r="N28" s="91">
        <f t="shared" si="1"/>
        <v>-20642.669999999998</v>
      </c>
      <c r="P28" s="90">
        <f>Produção_tabwin!G119</f>
        <v>0</v>
      </c>
      <c r="R28" s="90">
        <f t="shared" si="3"/>
        <v>59165.7</v>
      </c>
      <c r="T28" s="90">
        <f t="shared" si="2"/>
        <v>-20642.669999999998</v>
      </c>
    </row>
    <row r="29" spans="1:20" ht="27.75" customHeight="1">
      <c r="A29" s="11" t="s">
        <v>245</v>
      </c>
      <c r="B29" s="16" t="s">
        <v>242</v>
      </c>
      <c r="C29" s="85"/>
      <c r="D29" s="95"/>
      <c r="E29" s="95"/>
      <c r="F29" s="96"/>
      <c r="G29" s="85"/>
      <c r="H29" s="88" t="s">
        <v>95</v>
      </c>
      <c r="I29" s="97">
        <v>42607.5</v>
      </c>
      <c r="J29" s="97"/>
      <c r="K29" s="98">
        <f>Produção_tabwin!D120</f>
        <v>19099.7</v>
      </c>
      <c r="L29" s="85"/>
      <c r="M29" s="289">
        <v>0</v>
      </c>
      <c r="N29" s="91">
        <f t="shared" si="1"/>
        <v>23507.8</v>
      </c>
      <c r="P29" s="90">
        <f>Produção_tabwin!G120</f>
        <v>0</v>
      </c>
      <c r="R29" s="90">
        <f t="shared" si="3"/>
        <v>19099.7</v>
      </c>
      <c r="T29" s="90">
        <f t="shared" si="2"/>
        <v>23507.8</v>
      </c>
    </row>
    <row r="30" spans="1:20" ht="23.25" customHeight="1">
      <c r="A30" s="78"/>
      <c r="B30" s="78" t="s">
        <v>9</v>
      </c>
      <c r="C30" s="79"/>
      <c r="D30" s="80">
        <f>SUM(D11:D24)</f>
        <v>1712673.6600000008</v>
      </c>
      <c r="E30" s="80">
        <f>SUM(E11:E24)</f>
        <v>222735.2</v>
      </c>
      <c r="F30" s="80">
        <f>SUM(F11:F24)</f>
        <v>1935408.860000001</v>
      </c>
      <c r="G30" s="79"/>
      <c r="H30" s="81"/>
      <c r="I30" s="99">
        <f>SUM(I11:I26)</f>
        <v>1702477.3699999999</v>
      </c>
      <c r="J30" s="99"/>
      <c r="K30" s="80">
        <f>SUM(K11:K26)</f>
        <v>1737178.46</v>
      </c>
      <c r="L30" s="79"/>
      <c r="M30" s="100">
        <f>SUM(M11:M29)</f>
        <v>227366.07</v>
      </c>
      <c r="N30" s="101">
        <f>SUM(N11:N29)</f>
        <v>252836.31</v>
      </c>
      <c r="P30" s="102">
        <f>SUM(P11:P26)</f>
        <v>372081.19000000006</v>
      </c>
      <c r="R30" s="102">
        <f>SUM(R11:R26)</f>
        <v>2109259.65</v>
      </c>
      <c r="T30" s="103">
        <f t="shared" si="2"/>
        <v>-406782.28</v>
      </c>
    </row>
    <row r="31" spans="1:20" ht="6.75" customHeight="1">
      <c r="T31" s="104"/>
    </row>
    <row r="32" spans="1:20" ht="26.25" customHeight="1">
      <c r="K32" s="105" t="s">
        <v>110</v>
      </c>
      <c r="L32" s="106"/>
      <c r="M32" s="107"/>
      <c r="N32" s="108">
        <f>N11+N13+N15+N17+N19+N28</f>
        <v>-225751.02000000002</v>
      </c>
    </row>
    <row r="33" spans="1:258" s="111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9"/>
      <c r="L33" s="109"/>
      <c r="M33" s="109"/>
      <c r="N33" s="1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5" t="s">
        <v>111</v>
      </c>
      <c r="L34" s="107"/>
      <c r="M34" s="107"/>
      <c r="N34" s="101">
        <f>N16+N18+N27+N29</f>
        <v>253880.31999999995</v>
      </c>
    </row>
    <row r="35" spans="1:258" ht="17.25" customHeight="1">
      <c r="T35" s="15"/>
    </row>
    <row r="36" spans="1:258" ht="25.5" customHeight="1">
      <c r="K36" s="105" t="s">
        <v>112</v>
      </c>
      <c r="L36" s="107"/>
      <c r="M36" s="107"/>
      <c r="N36" s="101">
        <f>N14+N20+N21+N25</f>
        <v>-154337.02000000002</v>
      </c>
    </row>
    <row r="37" spans="1:258" ht="14.2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13"/>
      <c r="L37" s="113"/>
      <c r="M37" s="113"/>
      <c r="N37" s="114"/>
      <c r="T37" s="15"/>
    </row>
    <row r="38" spans="1:258" ht="27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05" t="s">
        <v>113</v>
      </c>
      <c r="L38" s="92"/>
      <c r="M38" s="92"/>
      <c r="N38" s="115">
        <f>N12+N22+N23+N24+N26</f>
        <v>379044.02999999997</v>
      </c>
    </row>
    <row r="39" spans="1:258" ht="16.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13"/>
      <c r="L39" s="113"/>
      <c r="M39" s="113"/>
      <c r="N39" s="114"/>
    </row>
    <row r="40" spans="1:258" ht="28.5" customHeight="1">
      <c r="B40" s="112"/>
      <c r="C40" s="112"/>
      <c r="D40" s="113"/>
      <c r="E40" s="113"/>
      <c r="F40" s="112"/>
      <c r="G40" s="112"/>
      <c r="H40" s="112"/>
      <c r="I40" s="113"/>
      <c r="J40" s="113"/>
      <c r="K40" s="105" t="s">
        <v>114</v>
      </c>
      <c r="L40" s="107"/>
      <c r="M40" s="107"/>
      <c r="N40" s="101">
        <f>N32+N36</f>
        <v>-380088.04000000004</v>
      </c>
    </row>
    <row r="41" spans="1:258" ht="10.5" customHeight="1">
      <c r="B41" s="112"/>
      <c r="C41" s="112"/>
      <c r="D41" s="113"/>
      <c r="E41" s="113"/>
      <c r="F41" s="112"/>
      <c r="G41" s="112"/>
      <c r="H41" s="112"/>
      <c r="I41" s="113"/>
      <c r="J41" s="113"/>
      <c r="K41" s="112"/>
      <c r="L41" s="112"/>
      <c r="M41" s="112"/>
      <c r="N41" s="116"/>
    </row>
    <row r="42" spans="1:258" ht="30.75" customHeight="1">
      <c r="B42" s="112"/>
      <c r="C42" s="112"/>
      <c r="D42" s="113"/>
      <c r="E42" s="113"/>
      <c r="F42" s="112"/>
      <c r="G42" s="112"/>
      <c r="H42" s="112"/>
      <c r="I42" s="113"/>
      <c r="J42" s="113"/>
      <c r="K42" s="105" t="s">
        <v>115</v>
      </c>
      <c r="L42" s="92"/>
      <c r="M42" s="92"/>
      <c r="N42" s="115">
        <f>N34+N38</f>
        <v>632924.34999999986</v>
      </c>
    </row>
    <row r="43" spans="1:258" ht="22.5" customHeight="1">
      <c r="C43" s="112"/>
      <c r="D43" s="113"/>
      <c r="E43" s="113"/>
      <c r="F43" s="112"/>
      <c r="G43" s="112"/>
      <c r="H43" s="112"/>
      <c r="I43" s="113"/>
      <c r="J43" s="113"/>
      <c r="K43" s="112"/>
      <c r="L43" s="112"/>
      <c r="M43" s="112"/>
      <c r="N43" s="116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I11" sqref="I11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1" t="s">
        <v>260</v>
      </c>
      <c r="C7" s="361"/>
      <c r="D7" s="361"/>
      <c r="E7" s="361"/>
      <c r="F7" s="361"/>
      <c r="G7" s="361"/>
      <c r="H7" s="361"/>
      <c r="I7" s="361"/>
      <c r="J7" s="361"/>
      <c r="K7" s="361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2" t="s">
        <v>116</v>
      </c>
      <c r="B9" s="362" t="s">
        <v>5</v>
      </c>
      <c r="C9" s="79"/>
      <c r="D9" s="363" t="s">
        <v>82</v>
      </c>
      <c r="E9" s="363"/>
      <c r="F9" s="363"/>
      <c r="G9" s="364" t="s">
        <v>83</v>
      </c>
      <c r="H9" s="363" t="s">
        <v>117</v>
      </c>
      <c r="I9" s="363"/>
      <c r="J9" s="79"/>
      <c r="K9" s="366" t="s">
        <v>86</v>
      </c>
      <c r="M9" s="82" t="s">
        <v>87</v>
      </c>
    </row>
    <row r="10" spans="1:13" ht="27" customHeight="1">
      <c r="A10" s="362"/>
      <c r="B10" s="362"/>
      <c r="C10" s="79"/>
      <c r="D10" s="80" t="s">
        <v>27</v>
      </c>
      <c r="E10" s="80" t="s">
        <v>90</v>
      </c>
      <c r="F10" s="78" t="s">
        <v>9</v>
      </c>
      <c r="G10" s="364"/>
      <c r="H10" s="80" t="s">
        <v>91</v>
      </c>
      <c r="I10" s="117" t="s">
        <v>92</v>
      </c>
      <c r="J10" s="79"/>
      <c r="K10" s="366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Teto!G33</f>
        <v>130151.42</v>
      </c>
      <c r="I11" s="90">
        <f>Produção_tabwin!D94</f>
        <v>93184.43</v>
      </c>
      <c r="J11" s="85"/>
      <c r="K11" s="120">
        <f t="shared" ref="K11:K17" si="0">H11-I11</f>
        <v>36966.990000000005</v>
      </c>
      <c r="M11" s="90">
        <f>Produção_tabwin!G94</f>
        <v>42657.25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Teto!G34</f>
        <v>15262.59</v>
      </c>
      <c r="I12" s="90">
        <f>Produção_tabwin!D91</f>
        <v>39470.160000000003</v>
      </c>
      <c r="J12" s="85"/>
      <c r="K12" s="120">
        <f t="shared" si="0"/>
        <v>-24207.570000000003</v>
      </c>
      <c r="M12" s="90">
        <f>Produção_tabwin!G91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Teto!G35</f>
        <v>28723.01</v>
      </c>
      <c r="I13" s="90">
        <f>Produção_tabwin!D87</f>
        <v>0</v>
      </c>
      <c r="J13" s="85"/>
      <c r="K13" s="120">
        <f t="shared" si="0"/>
        <v>28723.01</v>
      </c>
      <c r="M13" s="90">
        <f>Produção_tabwin!G87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Teto!G36</f>
        <v>79182.929999999993</v>
      </c>
      <c r="I14" s="90">
        <f>Produção_tabwin!D84</f>
        <v>75440.59</v>
      </c>
      <c r="J14" s="85"/>
      <c r="K14" s="120">
        <f t="shared" si="0"/>
        <v>3742.3399999999965</v>
      </c>
      <c r="M14" s="90">
        <f>Produção_tabwin!G84</f>
        <v>65537.77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Teto!G37</f>
        <v>46450.53</v>
      </c>
      <c r="I15" s="90">
        <f>Produção_tabwin!D86</f>
        <v>6209.35</v>
      </c>
      <c r="J15" s="85"/>
      <c r="K15" s="120">
        <f t="shared" si="0"/>
        <v>40241.18</v>
      </c>
      <c r="M15" s="90">
        <f>Produção_tabwin!G86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Teto!G38</f>
        <v>48706.48</v>
      </c>
      <c r="I16" s="90">
        <f>Produção_tabwin!D89</f>
        <v>43174.18</v>
      </c>
      <c r="J16" s="85"/>
      <c r="K16" s="120">
        <f t="shared" si="0"/>
        <v>5532.3000000000029</v>
      </c>
      <c r="M16" s="90">
        <f>Produção_tabwin!G89</f>
        <v>38111.78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Teto!G39</f>
        <v>0</v>
      </c>
      <c r="I17" s="119">
        <f>Produção_tabwin!D97</f>
        <v>0</v>
      </c>
      <c r="J17" s="85"/>
      <c r="K17" s="120">
        <f t="shared" si="0"/>
        <v>0</v>
      </c>
      <c r="M17" s="90">
        <f>Produção_tabwin!G97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257478.71</v>
      </c>
      <c r="J18" s="79"/>
      <c r="K18" s="101">
        <f>SUM(K11:K17)</f>
        <v>90998.25</v>
      </c>
      <c r="M18" s="316">
        <f>SUM(M11:M17)</f>
        <v>146306.79999999999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109673.51999999999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5532.3000000000029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-24207.570000000003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5532.3000000000029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85465.949999999983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71" t="s">
        <v>217</v>
      </c>
      <c r="B7" s="371"/>
      <c r="C7" s="371"/>
      <c r="D7" s="371"/>
      <c r="E7" s="371"/>
      <c r="F7" s="129"/>
      <c r="G7" s="130"/>
    </row>
    <row r="9" spans="1:13" ht="39" customHeight="1">
      <c r="A9" s="369" t="s">
        <v>116</v>
      </c>
      <c r="B9" s="369" t="s">
        <v>5</v>
      </c>
      <c r="C9" s="372" t="s">
        <v>83</v>
      </c>
      <c r="D9" s="367" t="s">
        <v>84</v>
      </c>
      <c r="E9" s="367"/>
      <c r="F9" s="137"/>
      <c r="G9" s="368" t="s">
        <v>123</v>
      </c>
      <c r="H9" s="138"/>
      <c r="I9" s="368" t="s">
        <v>87</v>
      </c>
      <c r="J9" s="138"/>
      <c r="K9" s="368" t="s">
        <v>124</v>
      </c>
      <c r="L9" s="138"/>
      <c r="M9" s="366" t="s">
        <v>125</v>
      </c>
    </row>
    <row r="10" spans="1:13" ht="39" customHeight="1">
      <c r="A10" s="369"/>
      <c r="B10" s="369"/>
      <c r="C10" s="372"/>
      <c r="D10" s="136" t="s">
        <v>91</v>
      </c>
      <c r="E10" s="134" t="s">
        <v>126</v>
      </c>
      <c r="F10" s="137"/>
      <c r="G10" s="368"/>
      <c r="H10" s="138"/>
      <c r="I10" s="368"/>
      <c r="J10" s="138"/>
      <c r="K10" s="368"/>
      <c r="L10" s="138"/>
      <c r="M10" s="366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Teto!G9+Teto!G33</f>
        <v>208560.14</v>
      </c>
      <c r="E11" s="143">
        <f>Cirurgias_de_Neuro!K11-Cirurgias_de_Neuro!M11</f>
        <v>184129.74</v>
      </c>
      <c r="F11" s="138"/>
      <c r="G11" s="143">
        <f t="shared" ref="G11:G19" si="0">D11-E11</f>
        <v>24430.400000000023</v>
      </c>
      <c r="H11" s="138"/>
      <c r="I11" s="143">
        <f>Cirurgias_de_Neuro!P11</f>
        <v>0</v>
      </c>
      <c r="J11" s="138"/>
      <c r="K11" s="143">
        <f t="shared" ref="K11:K19" si="1">I11+E11</f>
        <v>184129.74</v>
      </c>
      <c r="L11" s="138"/>
      <c r="M11" s="144">
        <f t="shared" ref="M11:M19" si="2">D11-K11</f>
        <v>24430.400000000023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46175.43</v>
      </c>
      <c r="F12" s="138"/>
      <c r="G12" s="143">
        <f t="shared" si="0"/>
        <v>24367.68</v>
      </c>
      <c r="H12" s="138"/>
      <c r="I12" s="143">
        <f>Cirurgias_de_Neuro!P18</f>
        <v>0</v>
      </c>
      <c r="J12" s="138"/>
      <c r="K12" s="143">
        <f t="shared" si="1"/>
        <v>46175.43</v>
      </c>
      <c r="L12" s="138"/>
      <c r="M12" s="144">
        <f t="shared" si="2"/>
        <v>24367.68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123540.11</v>
      </c>
      <c r="F13" s="138"/>
      <c r="G13" s="143">
        <f t="shared" si="0"/>
        <v>77293.740000000005</v>
      </c>
      <c r="H13" s="138"/>
      <c r="I13" s="143">
        <f>Cirurgias_de_Neuro!P12</f>
        <v>0</v>
      </c>
      <c r="J13" s="138"/>
      <c r="K13" s="143">
        <f t="shared" si="1"/>
        <v>123540.11</v>
      </c>
      <c r="L13" s="138"/>
      <c r="M13" s="144">
        <f t="shared" si="2"/>
        <v>77293.740000000005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9100.16</v>
      </c>
      <c r="F14" s="138"/>
      <c r="G14" s="143">
        <f t="shared" si="0"/>
        <v>5149.130000000001</v>
      </c>
      <c r="H14" s="138"/>
      <c r="I14" s="143">
        <f>Cirurgias_de_Neuro!P13</f>
        <v>0</v>
      </c>
      <c r="J14" s="138"/>
      <c r="K14" s="143">
        <f t="shared" si="1"/>
        <v>9100.16</v>
      </c>
      <c r="L14" s="138"/>
      <c r="M14" s="144">
        <f t="shared" si="2"/>
        <v>5149.130000000001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Teto!G13+Teto!G34</f>
        <v>150074.32</v>
      </c>
      <c r="E15" s="143">
        <f>Cirurgias_de_Neuro!K14-Cirurgias_de_Neuro!M14</f>
        <v>159848.29</v>
      </c>
      <c r="F15" s="138"/>
      <c r="G15" s="143">
        <f t="shared" si="0"/>
        <v>-9773.9700000000012</v>
      </c>
      <c r="H15" s="138"/>
      <c r="I15" s="143">
        <f>Cirurgias_de_Neuro!P14</f>
        <v>0</v>
      </c>
      <c r="J15" s="138"/>
      <c r="K15" s="143">
        <f t="shared" si="1"/>
        <v>159848.29</v>
      </c>
      <c r="L15" s="138"/>
      <c r="M15" s="144">
        <f t="shared" si="2"/>
        <v>-9773.9700000000012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Teto!G14+Teto!G35</f>
        <v>125673.09999999999</v>
      </c>
      <c r="E16" s="143">
        <f>Cirurgias_de_Neuro!K15-Cirurgias_de_Neuro!M15</f>
        <v>114755.65000000001</v>
      </c>
      <c r="F16" s="138"/>
      <c r="G16" s="143">
        <f t="shared" si="0"/>
        <v>10917.449999999983</v>
      </c>
      <c r="H16" s="138"/>
      <c r="I16" s="143">
        <f>Cirurgias_de_Neuro!P15</f>
        <v>0</v>
      </c>
      <c r="J16" s="138"/>
      <c r="K16" s="143">
        <f t="shared" si="1"/>
        <v>114755.65000000001</v>
      </c>
      <c r="L16" s="138"/>
      <c r="M16" s="144">
        <f t="shared" si="2"/>
        <v>10917.449999999983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7277.630000000001</v>
      </c>
      <c r="F17" s="138"/>
      <c r="G17" s="143">
        <f t="shared" si="0"/>
        <v>148698.63999999998</v>
      </c>
      <c r="H17" s="138"/>
      <c r="I17" s="143">
        <f>Cirurgias_de_Neuro!P16</f>
        <v>0</v>
      </c>
      <c r="J17" s="138"/>
      <c r="K17" s="143">
        <f t="shared" si="1"/>
        <v>7277.630000000001</v>
      </c>
      <c r="L17" s="138"/>
      <c r="M17" s="144">
        <f t="shared" si="2"/>
        <v>148698.63999999998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Teto!G17+Teto!G36</f>
        <v>180719.5</v>
      </c>
      <c r="E18" s="143">
        <f>Cirurgias_de_Neuro!K17-Cirurgias_de_Neuro!M17</f>
        <v>237470.51</v>
      </c>
      <c r="F18" s="138"/>
      <c r="G18" s="143">
        <f t="shared" si="0"/>
        <v>-56751.010000000009</v>
      </c>
      <c r="H18" s="138"/>
      <c r="I18" s="143">
        <f>Cirurgias_de_Neuro!P17</f>
        <v>322776.88</v>
      </c>
      <c r="J18" s="138"/>
      <c r="K18" s="143">
        <f t="shared" si="1"/>
        <v>560247.39</v>
      </c>
      <c r="L18" s="138"/>
      <c r="M18" s="144">
        <f t="shared" si="2"/>
        <v>-379527.89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Teto!G18+Teto!G37</f>
        <v>104182.23</v>
      </c>
      <c r="E19" s="143">
        <f>Cirurgias_de_Neuro!K19-Cirurgias_de_Neuro!M19</f>
        <v>8528.66</v>
      </c>
      <c r="F19" s="138"/>
      <c r="G19" s="143">
        <f t="shared" si="0"/>
        <v>95653.569999999992</v>
      </c>
      <c r="H19" s="138"/>
      <c r="I19" s="143">
        <f>Cirurgias_de_Neuro!P19</f>
        <v>0</v>
      </c>
      <c r="J19" s="138"/>
      <c r="K19" s="143">
        <f t="shared" si="1"/>
        <v>8528.66</v>
      </c>
      <c r="L19" s="138"/>
      <c r="M19" s="146">
        <f t="shared" si="2"/>
        <v>95653.569999999992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890826.18</v>
      </c>
      <c r="F20" s="138"/>
      <c r="G20" s="147">
        <f>SUM(G11:G19)</f>
        <v>319985.63</v>
      </c>
      <c r="H20" s="138"/>
      <c r="I20" s="147">
        <f>SUM(I11:I19)</f>
        <v>322776.88</v>
      </c>
      <c r="J20" s="138"/>
      <c r="K20" s="147">
        <f>SUM(K11:K19)</f>
        <v>1213603.0599999998</v>
      </c>
      <c r="L20" s="138"/>
      <c r="M20" s="148">
        <f>SUM(M11:M19)</f>
        <v>-2791.2500000000146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7" t="s">
        <v>110</v>
      </c>
      <c r="E22" s="367"/>
      <c r="F22" s="367"/>
      <c r="G22" s="147">
        <f>G14</f>
        <v>5149.130000000001</v>
      </c>
    </row>
    <row r="23" spans="1:13" ht="31.5" customHeight="1">
      <c r="B23" s="149"/>
      <c r="C23" s="149"/>
      <c r="D23" s="367" t="s">
        <v>128</v>
      </c>
      <c r="E23" s="367"/>
      <c r="F23" s="367"/>
      <c r="G23" s="147">
        <f>G11+G12+G13+G15+G16+G17+G18+G19</f>
        <v>314836.5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69" t="s">
        <v>116</v>
      </c>
      <c r="B25" s="369" t="s">
        <v>5</v>
      </c>
      <c r="C25" s="370" t="s">
        <v>83</v>
      </c>
      <c r="D25" s="367" t="s">
        <v>84</v>
      </c>
      <c r="E25" s="367"/>
      <c r="F25" s="137"/>
      <c r="G25" s="368" t="s">
        <v>86</v>
      </c>
      <c r="I25" s="368" t="s">
        <v>87</v>
      </c>
      <c r="K25" s="368" t="s">
        <v>124</v>
      </c>
      <c r="M25" s="366" t="s">
        <v>125</v>
      </c>
    </row>
    <row r="26" spans="1:13" ht="46.5" customHeight="1">
      <c r="A26" s="369"/>
      <c r="B26" s="369"/>
      <c r="C26" s="370"/>
      <c r="D26" s="136" t="s">
        <v>91</v>
      </c>
      <c r="E26" s="134" t="s">
        <v>92</v>
      </c>
      <c r="F26" s="137"/>
      <c r="G26" s="368"/>
      <c r="I26" s="368"/>
      <c r="K26" s="368"/>
      <c r="M26" s="366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304238.39</v>
      </c>
      <c r="F27" s="138"/>
      <c r="G27" s="143">
        <f t="shared" ref="G27:G33" si="3">D27-E27</f>
        <v>-133334.66</v>
      </c>
      <c r="I27" s="143">
        <f>Produção_tabwin!G115</f>
        <v>14897.650000000001</v>
      </c>
      <c r="K27" s="143">
        <f t="shared" ref="K27:K33" si="4">I27+E27</f>
        <v>319136.04000000004</v>
      </c>
      <c r="M27" s="144">
        <f t="shared" ref="M27:M33" si="5">D27-K27</f>
        <v>-148232.31000000003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76730.509999999995</v>
      </c>
      <c r="F28" s="138"/>
      <c r="G28" s="143">
        <f t="shared" si="3"/>
        <v>158919.56</v>
      </c>
      <c r="I28" s="143">
        <f>Produção_tabwin!G117</f>
        <v>27523.16</v>
      </c>
      <c r="K28" s="143">
        <f t="shared" si="4"/>
        <v>104253.67</v>
      </c>
      <c r="M28" s="144">
        <f t="shared" si="5"/>
        <v>131396.40000000002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57758.43</v>
      </c>
      <c r="F29" s="138"/>
      <c r="G29" s="143">
        <f t="shared" si="3"/>
        <v>14330.299999999996</v>
      </c>
      <c r="I29" s="143">
        <f>Produção_tabwin!G113</f>
        <v>1318.46</v>
      </c>
      <c r="K29" s="143">
        <f t="shared" si="4"/>
        <v>59076.89</v>
      </c>
      <c r="M29" s="144">
        <f t="shared" si="5"/>
        <v>13011.839999999997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26933.87</v>
      </c>
      <c r="F30" s="138"/>
      <c r="G30" s="143">
        <f t="shared" si="3"/>
        <v>64500.17</v>
      </c>
      <c r="I30" s="143">
        <f>Produção_tabwin!G105</f>
        <v>0</v>
      </c>
      <c r="K30" s="143">
        <f t="shared" si="4"/>
        <v>26933.87</v>
      </c>
      <c r="M30" s="144">
        <f t="shared" si="5"/>
        <v>64500.17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Teto!G22+Teto!G38</f>
        <v>204769.12000000002</v>
      </c>
      <c r="E31" s="143">
        <f>Cirurgias_de_Neuro!K24-Cirurgias_de_Neuro!M24</f>
        <v>105161.03</v>
      </c>
      <c r="F31" s="138"/>
      <c r="G31" s="143">
        <f t="shared" si="3"/>
        <v>99608.090000000026</v>
      </c>
      <c r="I31" s="143">
        <f>Produção_tabwin!G109</f>
        <v>3335.33</v>
      </c>
      <c r="K31" s="143">
        <f t="shared" si="4"/>
        <v>108496.36</v>
      </c>
      <c r="M31" s="144">
        <f t="shared" si="5"/>
        <v>96272.760000000024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34477.479999999996</v>
      </c>
      <c r="F32" s="138"/>
      <c r="G32" s="143">
        <f t="shared" si="3"/>
        <v>-10296.099999999995</v>
      </c>
      <c r="I32" s="143">
        <f>Produção_tabwin!G110</f>
        <v>0</v>
      </c>
      <c r="K32" s="143">
        <f t="shared" si="4"/>
        <v>34477.479999999996</v>
      </c>
      <c r="M32" s="144">
        <f t="shared" si="5"/>
        <v>-10296.099999999995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13686.5</v>
      </c>
      <c r="F33" s="138"/>
      <c r="G33" s="143">
        <f t="shared" si="3"/>
        <v>27428.949999999997</v>
      </c>
      <c r="I33" s="143">
        <f>Produção_tabwin!G112</f>
        <v>2229.71</v>
      </c>
      <c r="K33" s="143">
        <f t="shared" si="4"/>
        <v>15916.21</v>
      </c>
      <c r="M33" s="144">
        <f t="shared" si="5"/>
        <v>25199.239999999998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618986.21</v>
      </c>
      <c r="F34" s="137"/>
      <c r="G34" s="147">
        <f>SUM(G27:G33)</f>
        <v>221156.31</v>
      </c>
      <c r="I34" s="147">
        <f>SUM(I27:I33)</f>
        <v>49304.31</v>
      </c>
      <c r="K34" s="147">
        <f>SUM(K27:K33)</f>
        <v>668290.52</v>
      </c>
      <c r="M34" s="148">
        <f>SUM(M27:M33)</f>
        <v>171852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7" t="s">
        <v>112</v>
      </c>
      <c r="E36" s="367"/>
      <c r="F36" s="367"/>
      <c r="G36" s="147">
        <f>G27+G29+G31</f>
        <v>-19396.26999999999</v>
      </c>
      <c r="H36" s="15"/>
      <c r="M36" s="151"/>
    </row>
    <row r="37" spans="1:13" ht="39" customHeight="1">
      <c r="A37" s="138"/>
      <c r="B37" s="138"/>
      <c r="C37" s="138"/>
      <c r="D37" s="367" t="s">
        <v>130</v>
      </c>
      <c r="E37" s="367"/>
      <c r="F37" s="367"/>
      <c r="G37" s="147">
        <f>G28+G30+G32+G33</f>
        <v>240552.57999999996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7" t="s">
        <v>114</v>
      </c>
      <c r="E40" s="367"/>
      <c r="F40" s="367"/>
      <c r="G40" s="147">
        <f>G36+G22</f>
        <v>-14247.139999999989</v>
      </c>
    </row>
    <row r="41" spans="1:13" ht="35.25" customHeight="1">
      <c r="A41" s="138"/>
      <c r="B41" s="138"/>
      <c r="C41" s="138"/>
      <c r="D41" s="367" t="s">
        <v>131</v>
      </c>
      <c r="E41" s="367"/>
      <c r="F41" s="367"/>
      <c r="G41" s="147">
        <f>G37+G23</f>
        <v>555389.07999999996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1" t="s">
        <v>135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4" ht="7.5" customHeight="1"/>
    <row r="6" spans="1:14" ht="39" customHeight="1">
      <c r="B6" s="375" t="s">
        <v>5</v>
      </c>
      <c r="C6" s="373" t="s">
        <v>136</v>
      </c>
      <c r="D6" s="153"/>
      <c r="E6" s="373" t="s">
        <v>137</v>
      </c>
      <c r="F6" s="153"/>
      <c r="G6" s="373" t="s">
        <v>138</v>
      </c>
      <c r="H6" s="153"/>
      <c r="I6" s="373" t="s">
        <v>86</v>
      </c>
    </row>
    <row r="7" spans="1:14" ht="39" customHeight="1">
      <c r="B7" s="375"/>
      <c r="C7" s="373"/>
      <c r="D7" s="153"/>
      <c r="E7" s="373"/>
      <c r="F7" s="153"/>
      <c r="G7" s="373"/>
      <c r="H7" s="153"/>
      <c r="I7" s="373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184129.74</v>
      </c>
      <c r="H8" s="155"/>
      <c r="I8" s="156">
        <f t="shared" ref="I8:I15" si="0">E8-G8</f>
        <v>24430.400000000023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46175.43</v>
      </c>
      <c r="H9" s="155"/>
      <c r="I9" s="159">
        <f t="shared" si="0"/>
        <v>24367.68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123540.11</v>
      </c>
      <c r="H10" s="155"/>
      <c r="I10" s="159">
        <f t="shared" si="0"/>
        <v>77293.740000000005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9100.16</v>
      </c>
      <c r="H11" s="155"/>
      <c r="I11" s="159">
        <f t="shared" si="0"/>
        <v>5149.130000000001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159848.29</v>
      </c>
      <c r="H12" s="155"/>
      <c r="I12" s="156">
        <f t="shared" si="0"/>
        <v>-9773.9700000000012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114755.65000000001</v>
      </c>
      <c r="H13" s="155"/>
      <c r="I13" s="159">
        <f t="shared" si="0"/>
        <v>10917.449999999983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7277.630000000001</v>
      </c>
      <c r="H14" s="155"/>
      <c r="I14" s="156">
        <f t="shared" si="0"/>
        <v>148698.63999999998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237470.51</v>
      </c>
      <c r="H15" s="155"/>
      <c r="I15" s="156">
        <f t="shared" si="0"/>
        <v>-56751.010000000009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882297.52</v>
      </c>
      <c r="H16" s="153"/>
      <c r="I16" s="164">
        <f>SUM(I8:I15)</f>
        <v>224332.06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4" t="s">
        <v>110</v>
      </c>
      <c r="F18" s="374"/>
      <c r="G18" s="374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5" t="s">
        <v>5</v>
      </c>
      <c r="C20" s="373" t="s">
        <v>136</v>
      </c>
      <c r="D20" s="153"/>
      <c r="E20" s="373" t="s">
        <v>137</v>
      </c>
      <c r="F20" s="153"/>
      <c r="G20" s="373" t="s">
        <v>138</v>
      </c>
      <c r="H20" s="153"/>
      <c r="I20" s="373" t="s">
        <v>86</v>
      </c>
    </row>
    <row r="21" spans="2:14" ht="39" customHeight="1">
      <c r="B21" s="375"/>
      <c r="C21" s="373"/>
      <c r="D21" s="153"/>
      <c r="E21" s="373"/>
      <c r="F21" s="153"/>
      <c r="G21" s="373"/>
      <c r="H21" s="153"/>
      <c r="I21" s="373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304238.39</v>
      </c>
      <c r="H22" s="167"/>
      <c r="I22" s="171">
        <f t="shared" ref="I22:I29" si="1">E22-G22</f>
        <v>-133334.66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76730.509999999995</v>
      </c>
      <c r="H23" s="167"/>
      <c r="I23" s="171">
        <f t="shared" si="1"/>
        <v>158919.56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57758.43</v>
      </c>
      <c r="H24" s="167"/>
      <c r="I24" s="171">
        <f t="shared" si="1"/>
        <v>14330.299999999996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26933.87</v>
      </c>
      <c r="H25" s="167"/>
      <c r="I25" s="171">
        <f t="shared" si="1"/>
        <v>64500.17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8528.66</v>
      </c>
      <c r="H26" s="167"/>
      <c r="I26" s="171">
        <f t="shared" si="1"/>
        <v>95653.569999999992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105161.03</v>
      </c>
      <c r="H27" s="167"/>
      <c r="I27" s="170">
        <f t="shared" si="1"/>
        <v>99608.090000000026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34477.479999999996</v>
      </c>
      <c r="H28" s="167"/>
      <c r="I28" s="171">
        <f t="shared" si="1"/>
        <v>-10296.099999999995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13686.5</v>
      </c>
      <c r="H29" s="167"/>
      <c r="I29" s="171">
        <f t="shared" si="1"/>
        <v>27428.949999999997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627514.87</v>
      </c>
      <c r="H30" s="167"/>
      <c r="I30" s="164">
        <f>SUM(I22:I24)</f>
        <v>39915.19999999999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4" t="s">
        <v>112</v>
      </c>
      <c r="F32" s="374"/>
      <c r="G32" s="374"/>
      <c r="H32" s="167"/>
      <c r="I32" s="164">
        <f>I22+I26</f>
        <v>-37681.090000000011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1509812.3900000001</v>
      </c>
      <c r="H34" s="167"/>
      <c r="I34" s="164">
        <f>I16+I30</f>
        <v>264247.26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4" t="s">
        <v>114</v>
      </c>
      <c r="F36" s="374"/>
      <c r="G36" s="374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7" t="s">
        <v>213</v>
      </c>
      <c r="C7" s="377"/>
      <c r="D7" s="377"/>
      <c r="E7" s="377"/>
      <c r="F7" s="377"/>
      <c r="G7" s="377"/>
      <c r="H7" s="377"/>
      <c r="I7" s="377"/>
      <c r="J7" s="182"/>
      <c r="K7" s="182"/>
      <c r="L7" s="182"/>
    </row>
    <row r="9" spans="1:17" ht="51" customHeight="1">
      <c r="A9" s="183" t="s">
        <v>116</v>
      </c>
      <c r="B9" s="378" t="s">
        <v>141</v>
      </c>
      <c r="C9" s="378"/>
      <c r="D9" s="378"/>
      <c r="E9" s="378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-56751.010000000009</v>
      </c>
      <c r="F10" s="190">
        <v>0</v>
      </c>
      <c r="G10" s="190">
        <f>E10+F10</f>
        <v>-56751.010000000009</v>
      </c>
      <c r="H10" s="191">
        <v>0</v>
      </c>
      <c r="I10" s="192">
        <f>G10-H10</f>
        <v>-56751.010000000009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79" t="s">
        <v>141</v>
      </c>
      <c r="C12" s="379"/>
      <c r="D12" s="379"/>
      <c r="E12" s="379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95653.569999999992</v>
      </c>
      <c r="F13" s="208">
        <v>0</v>
      </c>
      <c r="G13" s="209">
        <f t="shared" ref="G13:G20" si="0">E13+F13</f>
        <v>95653.569999999992</v>
      </c>
      <c r="H13" s="210">
        <f t="shared" ref="H13:H20" si="1">$E$22*G13</f>
        <v>-11453.744053057924</v>
      </c>
      <c r="I13" s="211">
        <f t="shared" ref="I13:I20" si="2">G13-H13</f>
        <v>107107.31405305791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24430.400000000023</v>
      </c>
      <c r="F14" s="190">
        <v>0</v>
      </c>
      <c r="G14" s="216">
        <f t="shared" si="0"/>
        <v>24430.400000000023</v>
      </c>
      <c r="H14" s="210">
        <f t="shared" si="1"/>
        <v>-2925.3434943810944</v>
      </c>
      <c r="I14" s="217">
        <f t="shared" si="2"/>
        <v>27355.743494381117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-10469.479674145045</v>
      </c>
      <c r="I15" s="217">
        <f t="shared" si="2"/>
        <v>97903.169674145043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10917.449999999983</v>
      </c>
      <c r="F16" s="190">
        <v>0</v>
      </c>
      <c r="G16" s="216">
        <f t="shared" si="0"/>
        <v>10917.449999999983</v>
      </c>
      <c r="H16" s="210">
        <f t="shared" si="1"/>
        <v>-1307.2766443746641</v>
      </c>
      <c r="I16" s="217">
        <f t="shared" si="2"/>
        <v>12224.726644374647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77293.740000000005</v>
      </c>
      <c r="F17" s="190">
        <v>0</v>
      </c>
      <c r="G17" s="216">
        <f t="shared" si="0"/>
        <v>77293.740000000005</v>
      </c>
      <c r="H17" s="210">
        <f t="shared" si="1"/>
        <v>-9255.3023882287471</v>
      </c>
      <c r="I17" s="217">
        <f t="shared" si="2"/>
        <v>86549.042388228758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148698.63999999998</v>
      </c>
      <c r="F18" s="190">
        <v>0</v>
      </c>
      <c r="G18" s="216">
        <f t="shared" si="0"/>
        <v>148698.63999999998</v>
      </c>
      <c r="H18" s="210">
        <f t="shared" si="1"/>
        <v>-17805.463649687106</v>
      </c>
      <c r="I18" s="217">
        <f t="shared" si="2"/>
        <v>166504.10364968708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5149.130000000001</v>
      </c>
      <c r="F19" s="190">
        <v>0</v>
      </c>
      <c r="G19" s="216">
        <f t="shared" si="0"/>
        <v>5149.130000000001</v>
      </c>
      <c r="H19" s="210">
        <f t="shared" si="1"/>
        <v>-616.56681622988219</v>
      </c>
      <c r="I19" s="217">
        <f t="shared" si="2"/>
        <v>5765.6968162298836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24367.68</v>
      </c>
      <c r="F20" s="190">
        <v>0</v>
      </c>
      <c r="G20" s="216">
        <f t="shared" si="0"/>
        <v>24367.68</v>
      </c>
      <c r="H20" s="210">
        <f t="shared" si="1"/>
        <v>-2917.8332798955498</v>
      </c>
      <c r="I20" s="217">
        <f t="shared" si="2"/>
        <v>27285.513279895549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473944.3</v>
      </c>
      <c r="F21" s="229">
        <f>SUM(F18:F18)</f>
        <v>0</v>
      </c>
      <c r="G21" s="228">
        <f>SUM(G10:G20)</f>
        <v>417193.29</v>
      </c>
      <c r="H21" s="230">
        <f>SUM(H13:H20)</f>
        <v>-56751.010000000009</v>
      </c>
      <c r="I21" s="231">
        <f>SUM(I10:I20)</f>
        <v>473944.29999999993</v>
      </c>
    </row>
    <row r="22" spans="1:17" ht="40.5" customHeight="1">
      <c r="B22" s="232"/>
      <c r="C22" s="137"/>
      <c r="D22" s="233"/>
      <c r="E22" s="234">
        <f>E10/E21</f>
        <v>-0.11974194013937928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79" t="s">
        <v>148</v>
      </c>
      <c r="C24" s="379"/>
      <c r="D24" s="379"/>
      <c r="E24" s="379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-9773.9700000000012</v>
      </c>
      <c r="F25" s="238">
        <v>0</v>
      </c>
      <c r="G25" s="239">
        <f t="shared" ref="G25:G32" si="3">E25+F25</f>
        <v>-9773.9700000000012</v>
      </c>
      <c r="H25" s="240">
        <v>0</v>
      </c>
      <c r="I25" s="241">
        <f>G25-H25</f>
        <v>-9773.9700000000012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-133334.66</v>
      </c>
      <c r="F26" s="238">
        <v>0</v>
      </c>
      <c r="G26" s="239">
        <f t="shared" si="3"/>
        <v>-133334.66</v>
      </c>
      <c r="H26" s="240">
        <v>0</v>
      </c>
      <c r="I26" s="241">
        <f>G26-H26</f>
        <v>-133334.66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158919.56</v>
      </c>
      <c r="F27" s="238">
        <v>0</v>
      </c>
      <c r="G27" s="239">
        <f t="shared" si="3"/>
        <v>158919.56</v>
      </c>
      <c r="H27" s="240">
        <v>0</v>
      </c>
      <c r="I27" s="241">
        <f>G27-H27</f>
        <v>158919.56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14330.299999999996</v>
      </c>
      <c r="F28" s="238">
        <v>0</v>
      </c>
      <c r="G28" s="239">
        <f t="shared" si="3"/>
        <v>14330.299999999996</v>
      </c>
      <c r="H28" s="240">
        <v>0</v>
      </c>
      <c r="I28" s="241">
        <f>G28-H28</f>
        <v>14330.299999999996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64500.17</v>
      </c>
      <c r="F29" s="238">
        <v>0</v>
      </c>
      <c r="G29" s="239">
        <f t="shared" si="3"/>
        <v>64500.17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99608.090000000026</v>
      </c>
      <c r="F30" s="238">
        <v>0</v>
      </c>
      <c r="G30" s="239">
        <f t="shared" si="3"/>
        <v>99608.090000000026</v>
      </c>
      <c r="H30" s="240">
        <v>0</v>
      </c>
      <c r="I30" s="241">
        <f>G30-H30</f>
        <v>99608.090000000026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-10296.099999999995</v>
      </c>
      <c r="F31" s="238">
        <v>0</v>
      </c>
      <c r="G31" s="239">
        <f t="shared" si="3"/>
        <v>-10296.099999999995</v>
      </c>
      <c r="H31" s="240">
        <v>0</v>
      </c>
      <c r="I31" s="241">
        <f>G31-H31</f>
        <v>-10296.099999999995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27428.949999999997</v>
      </c>
      <c r="F32" s="238">
        <v>0</v>
      </c>
      <c r="G32" s="239">
        <f t="shared" si="3"/>
        <v>27428.949999999997</v>
      </c>
      <c r="H32" s="240">
        <v>0</v>
      </c>
      <c r="I32" s="241">
        <f>G32-H32</f>
        <v>27428.949999999997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221156.31</v>
      </c>
      <c r="F33" s="247">
        <f>SUM(F26:F32)</f>
        <v>0</v>
      </c>
      <c r="G33" s="246">
        <f>SUM(G26:G32)</f>
        <v>221156.31</v>
      </c>
      <c r="H33" s="247">
        <f>SUM(H26:H32)</f>
        <v>0</v>
      </c>
      <c r="I33" s="247">
        <f>SUM(I26:I32)</f>
        <v>156656.14000000001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6" t="s">
        <v>151</v>
      </c>
      <c r="F36" s="376"/>
      <c r="G36" s="376"/>
      <c r="H36" s="250">
        <v>0</v>
      </c>
    </row>
    <row r="37" spans="1:9" ht="28.5" customHeight="1">
      <c r="E37" s="376" t="s">
        <v>152</v>
      </c>
      <c r="F37" s="376"/>
      <c r="G37" s="376"/>
      <c r="H37" s="251">
        <f>H21</f>
        <v>-56751.010000000009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93"/>
  <sheetViews>
    <sheetView showWhiteSpace="0" topLeftCell="M1" zoomScaleNormal="100" workbookViewId="0">
      <selection activeCell="P11" sqref="P11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/>
    </row>
    <row r="2" spans="1:21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6"/>
    </row>
    <row r="3" spans="1:21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6"/>
    </row>
    <row r="4" spans="1:21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6"/>
    </row>
    <row r="5" spans="1:21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6"/>
    </row>
    <row r="6" spans="1:21" ht="15.75" customHeight="1">
      <c r="A6" s="380" t="s">
        <v>261</v>
      </c>
      <c r="B6" s="381"/>
      <c r="C6" s="381"/>
      <c r="D6" s="381"/>
      <c r="E6" s="381"/>
      <c r="F6" s="381"/>
      <c r="G6" s="381" t="s">
        <v>197</v>
      </c>
      <c r="H6" s="381"/>
      <c r="I6" s="381"/>
      <c r="J6" s="381"/>
      <c r="K6" s="381"/>
      <c r="L6" s="381"/>
      <c r="M6" s="381" t="s">
        <v>262</v>
      </c>
      <c r="N6" s="381"/>
      <c r="O6" s="381"/>
      <c r="P6" s="381"/>
      <c r="Q6" s="381"/>
      <c r="R6" s="381"/>
      <c r="S6" s="292"/>
      <c r="T6" s="292"/>
      <c r="U6" s="293"/>
    </row>
    <row r="7" spans="1:21" s="340" customFormat="1" ht="44.25" customHeight="1">
      <c r="A7" s="342" t="s">
        <v>171</v>
      </c>
      <c r="B7" s="342" t="s">
        <v>50</v>
      </c>
      <c r="C7" s="342" t="s">
        <v>172</v>
      </c>
      <c r="D7" s="342" t="s">
        <v>52</v>
      </c>
      <c r="E7" s="342" t="s">
        <v>173</v>
      </c>
      <c r="F7" s="342" t="s">
        <v>174</v>
      </c>
      <c r="G7" s="342" t="s">
        <v>175</v>
      </c>
      <c r="H7" s="342" t="s">
        <v>198</v>
      </c>
      <c r="I7" s="342" t="s">
        <v>176</v>
      </c>
      <c r="J7" s="342" t="s">
        <v>177</v>
      </c>
      <c r="K7" s="342" t="s">
        <v>178</v>
      </c>
      <c r="L7" s="342" t="s">
        <v>179</v>
      </c>
      <c r="M7" s="342" t="s">
        <v>61</v>
      </c>
      <c r="N7" s="342" t="s">
        <v>62</v>
      </c>
      <c r="O7" s="342" t="s">
        <v>180</v>
      </c>
      <c r="P7" s="342" t="s">
        <v>64</v>
      </c>
      <c r="Q7" s="342" t="s">
        <v>181</v>
      </c>
      <c r="R7" s="342" t="s">
        <v>246</v>
      </c>
      <c r="S7" s="349" t="s">
        <v>247</v>
      </c>
      <c r="T7" s="349" t="s">
        <v>248</v>
      </c>
      <c r="U7" s="349" t="s">
        <v>9</v>
      </c>
    </row>
    <row r="8" spans="1:21" s="340" customFormat="1" ht="15.75" customHeight="1">
      <c r="A8" s="342" t="s">
        <v>249</v>
      </c>
      <c r="B8" s="341">
        <v>0</v>
      </c>
      <c r="C8" s="341">
        <v>0</v>
      </c>
      <c r="D8" s="341">
        <v>0</v>
      </c>
      <c r="E8" s="341">
        <v>0</v>
      </c>
      <c r="F8" s="341">
        <v>0</v>
      </c>
      <c r="G8" s="341">
        <v>0</v>
      </c>
      <c r="H8" s="341">
        <v>0</v>
      </c>
      <c r="I8" s="341">
        <v>2</v>
      </c>
      <c r="J8" s="341">
        <v>1</v>
      </c>
      <c r="K8" s="341">
        <v>0</v>
      </c>
      <c r="L8" s="341">
        <v>0</v>
      </c>
      <c r="M8" s="341">
        <v>0</v>
      </c>
      <c r="N8" s="341">
        <v>0</v>
      </c>
      <c r="O8" s="341">
        <v>0</v>
      </c>
      <c r="P8" s="341">
        <v>0</v>
      </c>
      <c r="Q8" s="341">
        <v>0</v>
      </c>
      <c r="R8" s="341">
        <v>0</v>
      </c>
      <c r="S8" s="343">
        <v>0</v>
      </c>
      <c r="T8" s="343">
        <v>0</v>
      </c>
      <c r="U8" s="343">
        <v>3</v>
      </c>
    </row>
    <row r="9" spans="1:21" s="340" customFormat="1" ht="21" customHeight="1">
      <c r="A9" s="342" t="s">
        <v>263</v>
      </c>
      <c r="B9" s="341">
        <v>0</v>
      </c>
      <c r="C9" s="341">
        <v>0</v>
      </c>
      <c r="D9" s="341">
        <v>0</v>
      </c>
      <c r="E9" s="341">
        <v>0</v>
      </c>
      <c r="F9" s="341">
        <v>0</v>
      </c>
      <c r="G9" s="341">
        <v>1</v>
      </c>
      <c r="H9" s="341">
        <v>0</v>
      </c>
      <c r="I9" s="341">
        <v>1</v>
      </c>
      <c r="J9" s="341">
        <v>0</v>
      </c>
      <c r="K9" s="341">
        <v>0</v>
      </c>
      <c r="L9" s="341">
        <v>0</v>
      </c>
      <c r="M9" s="341">
        <v>0</v>
      </c>
      <c r="N9" s="341">
        <v>0</v>
      </c>
      <c r="O9" s="341">
        <v>0</v>
      </c>
      <c r="P9" s="341">
        <v>0</v>
      </c>
      <c r="Q9" s="341">
        <v>1</v>
      </c>
      <c r="R9" s="341">
        <v>0</v>
      </c>
      <c r="S9" s="343">
        <v>0</v>
      </c>
      <c r="T9" s="343">
        <v>0</v>
      </c>
      <c r="U9" s="343">
        <v>3</v>
      </c>
    </row>
    <row r="10" spans="1:21" s="340" customFormat="1" ht="21" customHeight="1">
      <c r="A10" s="342" t="s">
        <v>229</v>
      </c>
      <c r="B10" s="341">
        <v>0</v>
      </c>
      <c r="C10" s="341">
        <v>0</v>
      </c>
      <c r="D10" s="341">
        <v>0</v>
      </c>
      <c r="E10" s="341">
        <v>0</v>
      </c>
      <c r="F10" s="341">
        <v>0</v>
      </c>
      <c r="G10" s="341">
        <v>0</v>
      </c>
      <c r="H10" s="341">
        <v>0</v>
      </c>
      <c r="I10" s="341">
        <v>0</v>
      </c>
      <c r="J10" s="341">
        <v>1</v>
      </c>
      <c r="K10" s="341">
        <v>0</v>
      </c>
      <c r="L10" s="341">
        <v>0</v>
      </c>
      <c r="M10" s="341">
        <v>0</v>
      </c>
      <c r="N10" s="341">
        <v>0</v>
      </c>
      <c r="O10" s="341">
        <v>0</v>
      </c>
      <c r="P10" s="341">
        <v>0</v>
      </c>
      <c r="Q10" s="341">
        <v>0</v>
      </c>
      <c r="R10" s="341">
        <v>0</v>
      </c>
      <c r="S10" s="343">
        <v>0</v>
      </c>
      <c r="T10" s="343">
        <v>0</v>
      </c>
      <c r="U10" s="343">
        <v>1</v>
      </c>
    </row>
    <row r="11" spans="1:21" s="340" customFormat="1" ht="21" customHeight="1">
      <c r="A11" s="342" t="s">
        <v>199</v>
      </c>
      <c r="B11" s="341">
        <v>0</v>
      </c>
      <c r="C11" s="341">
        <v>0</v>
      </c>
      <c r="D11" s="341">
        <v>0</v>
      </c>
      <c r="E11" s="341">
        <v>0</v>
      </c>
      <c r="F11" s="341">
        <v>0</v>
      </c>
      <c r="G11" s="341">
        <v>1</v>
      </c>
      <c r="H11" s="341">
        <v>4</v>
      </c>
      <c r="I11" s="341">
        <v>0</v>
      </c>
      <c r="J11" s="341">
        <v>0</v>
      </c>
      <c r="K11" s="341">
        <v>0</v>
      </c>
      <c r="L11" s="341">
        <v>2</v>
      </c>
      <c r="M11" s="341">
        <v>0</v>
      </c>
      <c r="N11" s="341">
        <v>0</v>
      </c>
      <c r="O11" s="341">
        <v>0</v>
      </c>
      <c r="P11" s="341">
        <v>0</v>
      </c>
      <c r="Q11" s="341">
        <v>0</v>
      </c>
      <c r="R11" s="341">
        <v>0</v>
      </c>
      <c r="S11" s="343">
        <v>0</v>
      </c>
      <c r="T11" s="343">
        <v>0</v>
      </c>
      <c r="U11" s="343">
        <v>7</v>
      </c>
    </row>
    <row r="12" spans="1:21" s="340" customFormat="1" ht="21" customHeight="1">
      <c r="A12" s="342" t="s">
        <v>250</v>
      </c>
      <c r="B12" s="341">
        <v>0</v>
      </c>
      <c r="C12" s="341">
        <v>0</v>
      </c>
      <c r="D12" s="341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1</v>
      </c>
      <c r="K12" s="341">
        <v>0</v>
      </c>
      <c r="L12" s="341">
        <v>0</v>
      </c>
      <c r="M12" s="341">
        <v>0</v>
      </c>
      <c r="N12" s="341">
        <v>0</v>
      </c>
      <c r="O12" s="341">
        <v>0</v>
      </c>
      <c r="P12" s="341">
        <v>0</v>
      </c>
      <c r="Q12" s="341">
        <v>0</v>
      </c>
      <c r="R12" s="341">
        <v>0</v>
      </c>
      <c r="S12" s="343">
        <v>0</v>
      </c>
      <c r="T12" s="343">
        <v>0</v>
      </c>
      <c r="U12" s="343">
        <v>1</v>
      </c>
    </row>
    <row r="13" spans="1:21" s="340" customFormat="1" ht="21" customHeight="1">
      <c r="A13" s="342" t="s">
        <v>264</v>
      </c>
      <c r="B13" s="341">
        <v>0</v>
      </c>
      <c r="C13" s="341">
        <v>0</v>
      </c>
      <c r="D13" s="341">
        <v>0</v>
      </c>
      <c r="E13" s="341">
        <v>0</v>
      </c>
      <c r="F13" s="341">
        <v>0</v>
      </c>
      <c r="G13" s="341">
        <v>0</v>
      </c>
      <c r="H13" s="341">
        <v>0</v>
      </c>
      <c r="I13" s="341">
        <v>0</v>
      </c>
      <c r="J13" s="341">
        <v>3</v>
      </c>
      <c r="K13" s="341">
        <v>0</v>
      </c>
      <c r="L13" s="341">
        <v>0</v>
      </c>
      <c r="M13" s="341">
        <v>0</v>
      </c>
      <c r="N13" s="341">
        <v>0</v>
      </c>
      <c r="O13" s="341">
        <v>0</v>
      </c>
      <c r="P13" s="341">
        <v>0</v>
      </c>
      <c r="Q13" s="341">
        <v>0</v>
      </c>
      <c r="R13" s="341">
        <v>0</v>
      </c>
      <c r="S13" s="343">
        <v>0</v>
      </c>
      <c r="T13" s="343">
        <v>0</v>
      </c>
      <c r="U13" s="343">
        <v>3</v>
      </c>
    </row>
    <row r="14" spans="1:21" s="340" customFormat="1" ht="21" customHeight="1">
      <c r="A14" s="342" t="s">
        <v>210</v>
      </c>
      <c r="B14" s="341">
        <v>0</v>
      </c>
      <c r="C14" s="341">
        <v>0</v>
      </c>
      <c r="D14" s="341">
        <v>0</v>
      </c>
      <c r="E14" s="341">
        <v>0</v>
      </c>
      <c r="F14" s="341">
        <v>0</v>
      </c>
      <c r="G14" s="341">
        <v>0</v>
      </c>
      <c r="H14" s="341">
        <v>0</v>
      </c>
      <c r="I14" s="341">
        <v>1</v>
      </c>
      <c r="J14" s="341">
        <v>0</v>
      </c>
      <c r="K14" s="341">
        <v>0</v>
      </c>
      <c r="L14" s="341">
        <v>0</v>
      </c>
      <c r="M14" s="341">
        <v>0</v>
      </c>
      <c r="N14" s="341">
        <v>0</v>
      </c>
      <c r="O14" s="341">
        <v>0</v>
      </c>
      <c r="P14" s="341">
        <v>0</v>
      </c>
      <c r="Q14" s="341">
        <v>1</v>
      </c>
      <c r="R14" s="341">
        <v>0</v>
      </c>
      <c r="S14" s="343">
        <v>0</v>
      </c>
      <c r="T14" s="343">
        <v>0</v>
      </c>
      <c r="U14" s="343">
        <v>2</v>
      </c>
    </row>
    <row r="15" spans="1:21" s="340" customFormat="1" ht="21" customHeight="1">
      <c r="A15" s="342" t="s">
        <v>265</v>
      </c>
      <c r="B15" s="341">
        <v>0</v>
      </c>
      <c r="C15" s="341">
        <v>0</v>
      </c>
      <c r="D15" s="341">
        <v>0</v>
      </c>
      <c r="E15" s="341">
        <v>0</v>
      </c>
      <c r="F15" s="341">
        <v>0</v>
      </c>
      <c r="G15" s="341">
        <v>0</v>
      </c>
      <c r="H15" s="341">
        <v>0</v>
      </c>
      <c r="I15" s="341">
        <v>0</v>
      </c>
      <c r="J15" s="341">
        <v>0</v>
      </c>
      <c r="K15" s="341">
        <v>0</v>
      </c>
      <c r="L15" s="341">
        <v>0</v>
      </c>
      <c r="M15" s="341">
        <v>0</v>
      </c>
      <c r="N15" s="341">
        <v>1</v>
      </c>
      <c r="O15" s="341">
        <v>0</v>
      </c>
      <c r="P15" s="341">
        <v>0</v>
      </c>
      <c r="Q15" s="341">
        <v>0</v>
      </c>
      <c r="R15" s="341">
        <v>0</v>
      </c>
      <c r="S15" s="343">
        <v>0</v>
      </c>
      <c r="T15" s="343">
        <v>0</v>
      </c>
      <c r="U15" s="343">
        <v>1</v>
      </c>
    </row>
    <row r="16" spans="1:21" s="340" customFormat="1" ht="21" customHeight="1">
      <c r="A16" s="342" t="s">
        <v>251</v>
      </c>
      <c r="B16" s="341">
        <v>0</v>
      </c>
      <c r="C16" s="341">
        <v>0</v>
      </c>
      <c r="D16" s="341">
        <v>0</v>
      </c>
      <c r="E16" s="341">
        <v>0</v>
      </c>
      <c r="F16" s="341">
        <v>1</v>
      </c>
      <c r="G16" s="341">
        <v>0</v>
      </c>
      <c r="H16" s="341">
        <v>0</v>
      </c>
      <c r="I16" s="341">
        <v>0</v>
      </c>
      <c r="J16" s="341">
        <v>0</v>
      </c>
      <c r="K16" s="341">
        <v>0</v>
      </c>
      <c r="L16" s="341">
        <v>0</v>
      </c>
      <c r="M16" s="341">
        <v>0</v>
      </c>
      <c r="N16" s="341">
        <v>0</v>
      </c>
      <c r="O16" s="341">
        <v>0</v>
      </c>
      <c r="P16" s="341">
        <v>0</v>
      </c>
      <c r="Q16" s="341">
        <v>0</v>
      </c>
      <c r="R16" s="341">
        <v>0</v>
      </c>
      <c r="S16" s="343">
        <v>0</v>
      </c>
      <c r="T16" s="343">
        <v>0</v>
      </c>
      <c r="U16" s="343">
        <v>1</v>
      </c>
    </row>
    <row r="17" spans="1:21" s="340" customFormat="1" ht="21" customHeight="1">
      <c r="A17" s="342" t="s">
        <v>220</v>
      </c>
      <c r="B17" s="341">
        <v>0</v>
      </c>
      <c r="C17" s="341">
        <v>0</v>
      </c>
      <c r="D17" s="341">
        <v>0</v>
      </c>
      <c r="E17" s="341">
        <v>0</v>
      </c>
      <c r="F17" s="341">
        <v>0</v>
      </c>
      <c r="G17" s="341">
        <v>0</v>
      </c>
      <c r="H17" s="341">
        <v>2</v>
      </c>
      <c r="I17" s="341">
        <v>1</v>
      </c>
      <c r="J17" s="341">
        <v>0</v>
      </c>
      <c r="K17" s="341">
        <v>0</v>
      </c>
      <c r="L17" s="341">
        <v>0</v>
      </c>
      <c r="M17" s="341">
        <v>0</v>
      </c>
      <c r="N17" s="341">
        <v>1</v>
      </c>
      <c r="O17" s="341">
        <v>0</v>
      </c>
      <c r="P17" s="341">
        <v>0</v>
      </c>
      <c r="Q17" s="341">
        <v>0</v>
      </c>
      <c r="R17" s="341">
        <v>0</v>
      </c>
      <c r="S17" s="343">
        <v>0</v>
      </c>
      <c r="T17" s="343">
        <v>0</v>
      </c>
      <c r="U17" s="343">
        <v>4</v>
      </c>
    </row>
    <row r="18" spans="1:21" s="340" customFormat="1" ht="21" customHeight="1">
      <c r="A18" s="342" t="s">
        <v>252</v>
      </c>
      <c r="B18" s="341">
        <v>0</v>
      </c>
      <c r="C18" s="341">
        <v>0</v>
      </c>
      <c r="D18" s="341">
        <v>0</v>
      </c>
      <c r="E18" s="341">
        <v>0</v>
      </c>
      <c r="F18" s="341">
        <v>0</v>
      </c>
      <c r="G18" s="341">
        <v>0</v>
      </c>
      <c r="H18" s="341">
        <v>0</v>
      </c>
      <c r="I18" s="341">
        <v>0</v>
      </c>
      <c r="J18" s="341">
        <v>0</v>
      </c>
      <c r="K18" s="341">
        <v>1</v>
      </c>
      <c r="L18" s="341">
        <v>0</v>
      </c>
      <c r="M18" s="341">
        <v>0</v>
      </c>
      <c r="N18" s="341">
        <v>0</v>
      </c>
      <c r="O18" s="341">
        <v>0</v>
      </c>
      <c r="P18" s="341">
        <v>0</v>
      </c>
      <c r="Q18" s="341">
        <v>0</v>
      </c>
      <c r="R18" s="341">
        <v>0</v>
      </c>
      <c r="S18" s="343">
        <v>0</v>
      </c>
      <c r="T18" s="343">
        <v>0</v>
      </c>
      <c r="U18" s="343">
        <v>1</v>
      </c>
    </row>
    <row r="19" spans="1:21" s="340" customFormat="1" ht="21" customHeight="1">
      <c r="A19" s="342" t="s">
        <v>230</v>
      </c>
      <c r="B19" s="341">
        <v>0</v>
      </c>
      <c r="C19" s="341">
        <v>0</v>
      </c>
      <c r="D19" s="341">
        <v>0</v>
      </c>
      <c r="E19" s="341">
        <v>1</v>
      </c>
      <c r="F19" s="341">
        <v>0</v>
      </c>
      <c r="G19" s="341">
        <v>0</v>
      </c>
      <c r="H19" s="341">
        <v>0</v>
      </c>
      <c r="I19" s="341">
        <v>1</v>
      </c>
      <c r="J19" s="341">
        <v>0</v>
      </c>
      <c r="K19" s="341">
        <v>0</v>
      </c>
      <c r="L19" s="341">
        <v>0</v>
      </c>
      <c r="M19" s="341">
        <v>0</v>
      </c>
      <c r="N19" s="341">
        <v>0</v>
      </c>
      <c r="O19" s="341">
        <v>0</v>
      </c>
      <c r="P19" s="341">
        <v>0</v>
      </c>
      <c r="Q19" s="341">
        <v>0</v>
      </c>
      <c r="R19" s="341">
        <v>0</v>
      </c>
      <c r="S19" s="343">
        <v>0</v>
      </c>
      <c r="T19" s="343">
        <v>0</v>
      </c>
      <c r="U19" s="343">
        <v>2</v>
      </c>
    </row>
    <row r="20" spans="1:21" s="340" customFormat="1" ht="21" customHeight="1">
      <c r="A20" s="342" t="s">
        <v>234</v>
      </c>
      <c r="B20" s="341">
        <v>0</v>
      </c>
      <c r="C20" s="341">
        <v>0</v>
      </c>
      <c r="D20" s="341">
        <v>0</v>
      </c>
      <c r="E20" s="341">
        <v>0</v>
      </c>
      <c r="F20" s="341">
        <v>0</v>
      </c>
      <c r="G20" s="341">
        <v>0</v>
      </c>
      <c r="H20" s="341">
        <v>0</v>
      </c>
      <c r="I20" s="341">
        <v>1</v>
      </c>
      <c r="J20" s="341">
        <v>0</v>
      </c>
      <c r="K20" s="341">
        <v>0</v>
      </c>
      <c r="L20" s="341">
        <v>0</v>
      </c>
      <c r="M20" s="341">
        <v>0</v>
      </c>
      <c r="N20" s="341">
        <v>0</v>
      </c>
      <c r="O20" s="341">
        <v>0</v>
      </c>
      <c r="P20" s="341">
        <v>0</v>
      </c>
      <c r="Q20" s="341">
        <v>0</v>
      </c>
      <c r="R20" s="341">
        <v>0</v>
      </c>
      <c r="S20" s="343">
        <v>0</v>
      </c>
      <c r="T20" s="343">
        <v>0</v>
      </c>
      <c r="U20" s="343">
        <v>1</v>
      </c>
    </row>
    <row r="21" spans="1:21" s="340" customFormat="1" ht="21" customHeight="1">
      <c r="A21" s="342" t="s">
        <v>266</v>
      </c>
      <c r="B21" s="341">
        <v>0</v>
      </c>
      <c r="C21" s="341">
        <v>0</v>
      </c>
      <c r="D21" s="341">
        <v>0</v>
      </c>
      <c r="E21" s="341">
        <v>0</v>
      </c>
      <c r="F21" s="341">
        <v>0</v>
      </c>
      <c r="G21" s="341">
        <v>0</v>
      </c>
      <c r="H21" s="341">
        <v>0</v>
      </c>
      <c r="I21" s="341">
        <v>8</v>
      </c>
      <c r="J21" s="341">
        <v>0</v>
      </c>
      <c r="K21" s="341">
        <v>0</v>
      </c>
      <c r="L21" s="341">
        <v>0</v>
      </c>
      <c r="M21" s="341">
        <v>0</v>
      </c>
      <c r="N21" s="341">
        <v>0</v>
      </c>
      <c r="O21" s="341">
        <v>0</v>
      </c>
      <c r="P21" s="341">
        <v>0</v>
      </c>
      <c r="Q21" s="341">
        <v>0</v>
      </c>
      <c r="R21" s="341">
        <v>0</v>
      </c>
      <c r="S21" s="343">
        <v>0</v>
      </c>
      <c r="T21" s="343">
        <v>0</v>
      </c>
      <c r="U21" s="343">
        <v>8</v>
      </c>
    </row>
    <row r="22" spans="1:21" s="340" customFormat="1" ht="21" customHeight="1">
      <c r="A22" s="342" t="s">
        <v>182</v>
      </c>
      <c r="B22" s="341">
        <v>0</v>
      </c>
      <c r="C22" s="341">
        <v>1</v>
      </c>
      <c r="D22" s="341">
        <v>0</v>
      </c>
      <c r="E22" s="341">
        <v>0</v>
      </c>
      <c r="F22" s="341">
        <v>0</v>
      </c>
      <c r="G22" s="341">
        <v>0</v>
      </c>
      <c r="H22" s="341">
        <v>1</v>
      </c>
      <c r="I22" s="341">
        <v>0</v>
      </c>
      <c r="J22" s="341">
        <v>0</v>
      </c>
      <c r="K22" s="341">
        <v>1</v>
      </c>
      <c r="L22" s="341">
        <v>0</v>
      </c>
      <c r="M22" s="341">
        <v>0</v>
      </c>
      <c r="N22" s="341">
        <v>0</v>
      </c>
      <c r="O22" s="341">
        <v>0</v>
      </c>
      <c r="P22" s="341">
        <v>0</v>
      </c>
      <c r="Q22" s="341">
        <v>0</v>
      </c>
      <c r="R22" s="341">
        <v>0</v>
      </c>
      <c r="S22" s="343">
        <v>0</v>
      </c>
      <c r="T22" s="343">
        <v>0</v>
      </c>
      <c r="U22" s="343">
        <v>3</v>
      </c>
    </row>
    <row r="23" spans="1:21" s="340" customFormat="1" ht="21" customHeight="1">
      <c r="A23" s="342" t="s">
        <v>183</v>
      </c>
      <c r="B23" s="341">
        <v>0</v>
      </c>
      <c r="C23" s="341">
        <v>1</v>
      </c>
      <c r="D23" s="341">
        <v>7</v>
      </c>
      <c r="E23" s="341">
        <v>3</v>
      </c>
      <c r="F23" s="341">
        <v>0</v>
      </c>
      <c r="G23" s="341">
        <v>0</v>
      </c>
      <c r="H23" s="341">
        <v>0</v>
      </c>
      <c r="I23" s="341">
        <v>0</v>
      </c>
      <c r="J23" s="341">
        <v>0</v>
      </c>
      <c r="K23" s="341">
        <v>1</v>
      </c>
      <c r="L23" s="341">
        <v>0</v>
      </c>
      <c r="M23" s="341">
        <v>8</v>
      </c>
      <c r="N23" s="341">
        <v>0</v>
      </c>
      <c r="O23" s="341">
        <v>1</v>
      </c>
      <c r="P23" s="341">
        <v>0</v>
      </c>
      <c r="Q23" s="341">
        <v>1</v>
      </c>
      <c r="R23" s="341">
        <v>0</v>
      </c>
      <c r="S23" s="343">
        <v>0</v>
      </c>
      <c r="T23" s="343">
        <v>0</v>
      </c>
      <c r="U23" s="343">
        <v>22</v>
      </c>
    </row>
    <row r="24" spans="1:21" s="340" customFormat="1" ht="21" customHeight="1">
      <c r="A24" s="342" t="s">
        <v>235</v>
      </c>
      <c r="B24" s="341">
        <v>0</v>
      </c>
      <c r="C24" s="341">
        <v>0</v>
      </c>
      <c r="D24" s="341">
        <v>2</v>
      </c>
      <c r="E24" s="341">
        <v>0</v>
      </c>
      <c r="F24" s="341">
        <v>0</v>
      </c>
      <c r="G24" s="341">
        <v>0</v>
      </c>
      <c r="H24" s="341">
        <v>0</v>
      </c>
      <c r="I24" s="341">
        <v>0</v>
      </c>
      <c r="J24" s="341">
        <v>0</v>
      </c>
      <c r="K24" s="341">
        <v>1</v>
      </c>
      <c r="L24" s="341">
        <v>0</v>
      </c>
      <c r="M24" s="341">
        <v>0</v>
      </c>
      <c r="N24" s="341">
        <v>0</v>
      </c>
      <c r="O24" s="341">
        <v>0</v>
      </c>
      <c r="P24" s="341">
        <v>0</v>
      </c>
      <c r="Q24" s="341">
        <v>0</v>
      </c>
      <c r="R24" s="341">
        <v>0</v>
      </c>
      <c r="S24" s="343">
        <v>0</v>
      </c>
      <c r="T24" s="343">
        <v>0</v>
      </c>
      <c r="U24" s="343">
        <v>3</v>
      </c>
    </row>
    <row r="25" spans="1:21" s="340" customFormat="1" ht="21" customHeight="1">
      <c r="A25" s="342" t="s">
        <v>267</v>
      </c>
      <c r="B25" s="341">
        <v>0</v>
      </c>
      <c r="C25" s="341">
        <v>0</v>
      </c>
      <c r="D25" s="341">
        <v>0</v>
      </c>
      <c r="E25" s="341">
        <v>0</v>
      </c>
      <c r="F25" s="341">
        <v>0</v>
      </c>
      <c r="G25" s="341">
        <v>0</v>
      </c>
      <c r="H25" s="341">
        <v>2</v>
      </c>
      <c r="I25" s="341">
        <v>0</v>
      </c>
      <c r="J25" s="341">
        <v>0</v>
      </c>
      <c r="K25" s="341">
        <v>0</v>
      </c>
      <c r="L25" s="341">
        <v>0</v>
      </c>
      <c r="M25" s="341">
        <v>0</v>
      </c>
      <c r="N25" s="341">
        <v>0</v>
      </c>
      <c r="O25" s="341">
        <v>0</v>
      </c>
      <c r="P25" s="341">
        <v>0</v>
      </c>
      <c r="Q25" s="341">
        <v>0</v>
      </c>
      <c r="R25" s="341">
        <v>0</v>
      </c>
      <c r="S25" s="343">
        <v>0</v>
      </c>
      <c r="T25" s="343">
        <v>0</v>
      </c>
      <c r="U25" s="343">
        <v>2</v>
      </c>
    </row>
    <row r="26" spans="1:21" s="340" customFormat="1" ht="21" customHeight="1">
      <c r="A26" s="342" t="s">
        <v>253</v>
      </c>
      <c r="B26" s="341">
        <v>0</v>
      </c>
      <c r="C26" s="341">
        <v>0</v>
      </c>
      <c r="D26" s="341">
        <v>0</v>
      </c>
      <c r="E26" s="341">
        <v>0</v>
      </c>
      <c r="F26" s="341">
        <v>0</v>
      </c>
      <c r="G26" s="341">
        <v>0</v>
      </c>
      <c r="H26" s="341">
        <v>0</v>
      </c>
      <c r="I26" s="341">
        <v>0</v>
      </c>
      <c r="J26" s="341">
        <v>1</v>
      </c>
      <c r="K26" s="341">
        <v>0</v>
      </c>
      <c r="L26" s="341">
        <v>1</v>
      </c>
      <c r="M26" s="341">
        <v>0</v>
      </c>
      <c r="N26" s="341">
        <v>0</v>
      </c>
      <c r="O26" s="341">
        <v>0</v>
      </c>
      <c r="P26" s="341">
        <v>0</v>
      </c>
      <c r="Q26" s="341">
        <v>0</v>
      </c>
      <c r="R26" s="341">
        <v>0</v>
      </c>
      <c r="S26" s="343">
        <v>0</v>
      </c>
      <c r="T26" s="343">
        <v>0</v>
      </c>
      <c r="U26" s="343">
        <v>2</v>
      </c>
    </row>
    <row r="27" spans="1:21" s="340" customFormat="1" ht="21" customHeight="1">
      <c r="A27" s="342" t="s">
        <v>216</v>
      </c>
      <c r="B27" s="341">
        <v>0</v>
      </c>
      <c r="C27" s="341">
        <v>0</v>
      </c>
      <c r="D27" s="341">
        <v>0</v>
      </c>
      <c r="E27" s="341">
        <v>0</v>
      </c>
      <c r="F27" s="341">
        <v>0</v>
      </c>
      <c r="G27" s="341">
        <v>0</v>
      </c>
      <c r="H27" s="341">
        <v>0</v>
      </c>
      <c r="I27" s="341">
        <v>2</v>
      </c>
      <c r="J27" s="341">
        <v>0</v>
      </c>
      <c r="K27" s="341">
        <v>0</v>
      </c>
      <c r="L27" s="341">
        <v>0</v>
      </c>
      <c r="M27" s="341">
        <v>0</v>
      </c>
      <c r="N27" s="341">
        <v>0</v>
      </c>
      <c r="O27" s="341">
        <v>0</v>
      </c>
      <c r="P27" s="341">
        <v>0</v>
      </c>
      <c r="Q27" s="341">
        <v>0</v>
      </c>
      <c r="R27" s="341">
        <v>0</v>
      </c>
      <c r="S27" s="343">
        <v>0</v>
      </c>
      <c r="T27" s="343">
        <v>0</v>
      </c>
      <c r="U27" s="343">
        <v>2</v>
      </c>
    </row>
    <row r="28" spans="1:21" s="340" customFormat="1" ht="21" customHeight="1">
      <c r="A28" s="342" t="s">
        <v>221</v>
      </c>
      <c r="B28" s="341">
        <v>0</v>
      </c>
      <c r="C28" s="341">
        <v>0</v>
      </c>
      <c r="D28" s="341">
        <v>0</v>
      </c>
      <c r="E28" s="341">
        <v>0</v>
      </c>
      <c r="F28" s="341">
        <v>0</v>
      </c>
      <c r="G28" s="341">
        <v>0</v>
      </c>
      <c r="H28" s="341">
        <v>0</v>
      </c>
      <c r="I28" s="341">
        <v>0</v>
      </c>
      <c r="J28" s="341">
        <v>0</v>
      </c>
      <c r="K28" s="341">
        <v>0</v>
      </c>
      <c r="L28" s="341">
        <v>0</v>
      </c>
      <c r="M28" s="341">
        <v>0</v>
      </c>
      <c r="N28" s="341">
        <v>0</v>
      </c>
      <c r="O28" s="341">
        <v>0</v>
      </c>
      <c r="P28" s="341">
        <v>1</v>
      </c>
      <c r="Q28" s="341">
        <v>0</v>
      </c>
      <c r="R28" s="341">
        <v>0</v>
      </c>
      <c r="S28" s="343">
        <v>1</v>
      </c>
      <c r="T28" s="343">
        <v>0</v>
      </c>
      <c r="U28" s="343">
        <v>2</v>
      </c>
    </row>
    <row r="29" spans="1:21" s="340" customFormat="1" ht="21" customHeight="1">
      <c r="A29" s="342" t="s">
        <v>254</v>
      </c>
      <c r="B29" s="341">
        <v>0</v>
      </c>
      <c r="C29" s="341">
        <v>0</v>
      </c>
      <c r="D29" s="341">
        <v>0</v>
      </c>
      <c r="E29" s="341">
        <v>0</v>
      </c>
      <c r="F29" s="341">
        <v>0</v>
      </c>
      <c r="G29" s="341">
        <v>0</v>
      </c>
      <c r="H29" s="341">
        <v>1</v>
      </c>
      <c r="I29" s="341">
        <v>0</v>
      </c>
      <c r="J29" s="341">
        <v>0</v>
      </c>
      <c r="K29" s="341">
        <v>0</v>
      </c>
      <c r="L29" s="341">
        <v>0</v>
      </c>
      <c r="M29" s="341">
        <v>0</v>
      </c>
      <c r="N29" s="341">
        <v>0</v>
      </c>
      <c r="O29" s="341">
        <v>0</v>
      </c>
      <c r="P29" s="341">
        <v>0</v>
      </c>
      <c r="Q29" s="341">
        <v>0</v>
      </c>
      <c r="R29" s="341">
        <v>0</v>
      </c>
      <c r="S29" s="343">
        <v>0</v>
      </c>
      <c r="T29" s="343">
        <v>0</v>
      </c>
      <c r="U29" s="343">
        <v>1</v>
      </c>
    </row>
    <row r="30" spans="1:21" s="340" customFormat="1" ht="21" customHeight="1">
      <c r="A30" s="342" t="s">
        <v>255</v>
      </c>
      <c r="B30" s="341">
        <v>0</v>
      </c>
      <c r="C30" s="341">
        <v>0</v>
      </c>
      <c r="D30" s="341">
        <v>0</v>
      </c>
      <c r="E30" s="341">
        <v>1</v>
      </c>
      <c r="F30" s="341">
        <v>0</v>
      </c>
      <c r="G30" s="341">
        <v>0</v>
      </c>
      <c r="H30" s="341">
        <v>0</v>
      </c>
      <c r="I30" s="341">
        <v>0</v>
      </c>
      <c r="J30" s="341">
        <v>0</v>
      </c>
      <c r="K30" s="341">
        <v>0</v>
      </c>
      <c r="L30" s="341">
        <v>0</v>
      </c>
      <c r="M30" s="341">
        <v>0</v>
      </c>
      <c r="N30" s="341">
        <v>0</v>
      </c>
      <c r="O30" s="341">
        <v>0</v>
      </c>
      <c r="P30" s="341">
        <v>0</v>
      </c>
      <c r="Q30" s="341">
        <v>0</v>
      </c>
      <c r="R30" s="341">
        <v>0</v>
      </c>
      <c r="S30" s="343">
        <v>0</v>
      </c>
      <c r="T30" s="343">
        <v>0</v>
      </c>
      <c r="U30" s="343">
        <v>1</v>
      </c>
    </row>
    <row r="31" spans="1:21" s="340" customFormat="1" ht="21" customHeight="1">
      <c r="A31" s="342" t="s">
        <v>184</v>
      </c>
      <c r="B31" s="341">
        <v>0</v>
      </c>
      <c r="C31" s="341">
        <v>0</v>
      </c>
      <c r="D31" s="341">
        <v>0</v>
      </c>
      <c r="E31" s="341">
        <v>0</v>
      </c>
      <c r="F31" s="341">
        <v>0</v>
      </c>
      <c r="G31" s="341">
        <v>0</v>
      </c>
      <c r="H31" s="341">
        <v>0</v>
      </c>
      <c r="I31" s="341">
        <v>0</v>
      </c>
      <c r="J31" s="341">
        <v>2</v>
      </c>
      <c r="K31" s="341">
        <v>1</v>
      </c>
      <c r="L31" s="341">
        <v>0</v>
      </c>
      <c r="M31" s="341">
        <v>0</v>
      </c>
      <c r="N31" s="341">
        <v>0</v>
      </c>
      <c r="O31" s="341">
        <v>0</v>
      </c>
      <c r="P31" s="341">
        <v>2</v>
      </c>
      <c r="Q31" s="341">
        <v>0</v>
      </c>
      <c r="R31" s="341">
        <v>0</v>
      </c>
      <c r="S31" s="343">
        <v>0</v>
      </c>
      <c r="T31" s="343">
        <v>0</v>
      </c>
      <c r="U31" s="343">
        <v>5</v>
      </c>
    </row>
    <row r="32" spans="1:21" s="340" customFormat="1" ht="21" customHeight="1">
      <c r="A32" s="342" t="s">
        <v>185</v>
      </c>
      <c r="B32" s="341">
        <v>0</v>
      </c>
      <c r="C32" s="341">
        <v>0</v>
      </c>
      <c r="D32" s="341">
        <v>3</v>
      </c>
      <c r="E32" s="341">
        <v>0</v>
      </c>
      <c r="F32" s="341">
        <v>0</v>
      </c>
      <c r="G32" s="341">
        <v>1</v>
      </c>
      <c r="H32" s="341">
        <v>10</v>
      </c>
      <c r="I32" s="341">
        <v>15</v>
      </c>
      <c r="J32" s="341">
        <v>0</v>
      </c>
      <c r="K32" s="341">
        <v>1</v>
      </c>
      <c r="L32" s="341">
        <v>0</v>
      </c>
      <c r="M32" s="341">
        <v>1</v>
      </c>
      <c r="N32" s="341">
        <v>0</v>
      </c>
      <c r="O32" s="341">
        <v>0</v>
      </c>
      <c r="P32" s="341">
        <v>0</v>
      </c>
      <c r="Q32" s="341">
        <v>0</v>
      </c>
      <c r="R32" s="341">
        <v>0</v>
      </c>
      <c r="S32" s="343">
        <v>3</v>
      </c>
      <c r="T32" s="343">
        <v>0</v>
      </c>
      <c r="U32" s="343">
        <v>34</v>
      </c>
    </row>
    <row r="33" spans="1:21" s="340" customFormat="1" ht="21" customHeight="1">
      <c r="A33" s="342" t="s">
        <v>268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0</v>
      </c>
      <c r="J33" s="341">
        <v>0</v>
      </c>
      <c r="K33" s="341">
        <v>1</v>
      </c>
      <c r="L33" s="341">
        <v>0</v>
      </c>
      <c r="M33" s="341">
        <v>0</v>
      </c>
      <c r="N33" s="341">
        <v>1</v>
      </c>
      <c r="O33" s="341">
        <v>0</v>
      </c>
      <c r="P33" s="341">
        <v>0</v>
      </c>
      <c r="Q33" s="341">
        <v>0</v>
      </c>
      <c r="R33" s="341">
        <v>0</v>
      </c>
      <c r="S33" s="343">
        <v>0</v>
      </c>
      <c r="T33" s="343">
        <v>0</v>
      </c>
      <c r="U33" s="343">
        <v>2</v>
      </c>
    </row>
    <row r="34" spans="1:21" s="340" customFormat="1" ht="21" customHeight="1">
      <c r="A34" s="342" t="s">
        <v>269</v>
      </c>
      <c r="B34" s="341">
        <v>0</v>
      </c>
      <c r="C34" s="341">
        <v>0</v>
      </c>
      <c r="D34" s="341">
        <v>0</v>
      </c>
      <c r="E34" s="341">
        <v>0</v>
      </c>
      <c r="F34" s="341">
        <v>0</v>
      </c>
      <c r="G34" s="341">
        <v>0</v>
      </c>
      <c r="H34" s="341">
        <v>0</v>
      </c>
      <c r="I34" s="341">
        <v>1</v>
      </c>
      <c r="J34" s="341">
        <v>0</v>
      </c>
      <c r="K34" s="341">
        <v>0</v>
      </c>
      <c r="L34" s="341">
        <v>0</v>
      </c>
      <c r="M34" s="341">
        <v>0</v>
      </c>
      <c r="N34" s="341">
        <v>0</v>
      </c>
      <c r="O34" s="341">
        <v>0</v>
      </c>
      <c r="P34" s="341">
        <v>0</v>
      </c>
      <c r="Q34" s="341">
        <v>0</v>
      </c>
      <c r="R34" s="341">
        <v>0</v>
      </c>
      <c r="S34" s="343">
        <v>0</v>
      </c>
      <c r="T34" s="343">
        <v>0</v>
      </c>
      <c r="U34" s="343">
        <v>1</v>
      </c>
    </row>
    <row r="35" spans="1:21" s="340" customFormat="1" ht="21" customHeight="1">
      <c r="A35" s="342" t="s">
        <v>270</v>
      </c>
      <c r="B35" s="341">
        <v>0</v>
      </c>
      <c r="C35" s="341">
        <v>0</v>
      </c>
      <c r="D35" s="341">
        <v>0</v>
      </c>
      <c r="E35" s="341">
        <v>0</v>
      </c>
      <c r="F35" s="341">
        <v>0</v>
      </c>
      <c r="G35" s="341">
        <v>0</v>
      </c>
      <c r="H35" s="341">
        <v>0</v>
      </c>
      <c r="I35" s="341">
        <v>1</v>
      </c>
      <c r="J35" s="341">
        <v>0</v>
      </c>
      <c r="K35" s="341">
        <v>0</v>
      </c>
      <c r="L35" s="341">
        <v>0</v>
      </c>
      <c r="M35" s="341">
        <v>0</v>
      </c>
      <c r="N35" s="341">
        <v>0</v>
      </c>
      <c r="O35" s="341">
        <v>0</v>
      </c>
      <c r="P35" s="341">
        <v>0</v>
      </c>
      <c r="Q35" s="341">
        <v>0</v>
      </c>
      <c r="R35" s="341">
        <v>0</v>
      </c>
      <c r="S35" s="343">
        <v>0</v>
      </c>
      <c r="T35" s="343">
        <v>0</v>
      </c>
      <c r="U35" s="343">
        <v>1</v>
      </c>
    </row>
    <row r="36" spans="1:21" s="340" customFormat="1" ht="21" customHeight="1">
      <c r="A36" s="342" t="s">
        <v>186</v>
      </c>
      <c r="B36" s="341">
        <v>0</v>
      </c>
      <c r="C36" s="341">
        <v>0</v>
      </c>
      <c r="D36" s="341">
        <v>0</v>
      </c>
      <c r="E36" s="341">
        <v>6</v>
      </c>
      <c r="F36" s="341">
        <v>0</v>
      </c>
      <c r="G36" s="341">
        <v>1</v>
      </c>
      <c r="H36" s="341">
        <v>0</v>
      </c>
      <c r="I36" s="341">
        <v>0</v>
      </c>
      <c r="J36" s="341">
        <v>0</v>
      </c>
      <c r="K36" s="341">
        <v>0</v>
      </c>
      <c r="L36" s="341">
        <v>0</v>
      </c>
      <c r="M36" s="341">
        <v>2</v>
      </c>
      <c r="N36" s="341">
        <v>0</v>
      </c>
      <c r="O36" s="341">
        <v>0</v>
      </c>
      <c r="P36" s="341">
        <v>0</v>
      </c>
      <c r="Q36" s="341">
        <v>0</v>
      </c>
      <c r="R36" s="341">
        <v>0</v>
      </c>
      <c r="S36" s="343">
        <v>0</v>
      </c>
      <c r="T36" s="343">
        <v>0</v>
      </c>
      <c r="U36" s="343">
        <v>9</v>
      </c>
    </row>
    <row r="37" spans="1:21" s="340" customFormat="1" ht="21" customHeight="1">
      <c r="A37" s="342" t="s">
        <v>271</v>
      </c>
      <c r="B37" s="341">
        <v>0</v>
      </c>
      <c r="C37" s="341">
        <v>1</v>
      </c>
      <c r="D37" s="341">
        <v>0</v>
      </c>
      <c r="E37" s="341">
        <v>0</v>
      </c>
      <c r="F37" s="341">
        <v>0</v>
      </c>
      <c r="G37" s="341">
        <v>0</v>
      </c>
      <c r="H37" s="341">
        <v>0</v>
      </c>
      <c r="I37" s="341">
        <v>0</v>
      </c>
      <c r="J37" s="341">
        <v>0</v>
      </c>
      <c r="K37" s="341">
        <v>0</v>
      </c>
      <c r="L37" s="341">
        <v>2</v>
      </c>
      <c r="M37" s="341">
        <v>0</v>
      </c>
      <c r="N37" s="341">
        <v>0</v>
      </c>
      <c r="O37" s="341">
        <v>0</v>
      </c>
      <c r="P37" s="341">
        <v>0</v>
      </c>
      <c r="Q37" s="341">
        <v>0</v>
      </c>
      <c r="R37" s="341">
        <v>0</v>
      </c>
      <c r="S37" s="343">
        <v>0</v>
      </c>
      <c r="T37" s="343">
        <v>0</v>
      </c>
      <c r="U37" s="343">
        <v>3</v>
      </c>
    </row>
    <row r="38" spans="1:21" s="340" customFormat="1" ht="21" customHeight="1">
      <c r="A38" s="342" t="s">
        <v>187</v>
      </c>
      <c r="B38" s="341">
        <v>0</v>
      </c>
      <c r="C38" s="341">
        <v>0</v>
      </c>
      <c r="D38" s="341">
        <v>0</v>
      </c>
      <c r="E38" s="341">
        <v>0</v>
      </c>
      <c r="F38" s="341">
        <v>1</v>
      </c>
      <c r="G38" s="341">
        <v>0</v>
      </c>
      <c r="H38" s="341">
        <v>0</v>
      </c>
      <c r="I38" s="341">
        <v>0</v>
      </c>
      <c r="J38" s="341">
        <v>0</v>
      </c>
      <c r="K38" s="341">
        <v>0</v>
      </c>
      <c r="L38" s="341">
        <v>0</v>
      </c>
      <c r="M38" s="341">
        <v>0</v>
      </c>
      <c r="N38" s="341">
        <v>0</v>
      </c>
      <c r="O38" s="341">
        <v>43</v>
      </c>
      <c r="P38" s="341">
        <v>0</v>
      </c>
      <c r="Q38" s="341">
        <v>0</v>
      </c>
      <c r="R38" s="341">
        <v>0</v>
      </c>
      <c r="S38" s="343">
        <v>0</v>
      </c>
      <c r="T38" s="343">
        <v>0</v>
      </c>
      <c r="U38" s="343">
        <v>44</v>
      </c>
    </row>
    <row r="39" spans="1:21" s="340" customFormat="1" ht="21" customHeight="1">
      <c r="A39" s="342" t="s">
        <v>188</v>
      </c>
      <c r="B39" s="341">
        <v>1</v>
      </c>
      <c r="C39" s="341">
        <v>4</v>
      </c>
      <c r="D39" s="341">
        <v>4</v>
      </c>
      <c r="E39" s="341">
        <v>5</v>
      </c>
      <c r="F39" s="341">
        <v>0</v>
      </c>
      <c r="G39" s="341">
        <v>0</v>
      </c>
      <c r="H39" s="341">
        <v>9</v>
      </c>
      <c r="I39" s="341">
        <v>0</v>
      </c>
      <c r="J39" s="341">
        <v>0</v>
      </c>
      <c r="K39" s="341">
        <v>2</v>
      </c>
      <c r="L39" s="341">
        <v>0</v>
      </c>
      <c r="M39" s="341">
        <v>19</v>
      </c>
      <c r="N39" s="341">
        <v>1</v>
      </c>
      <c r="O39" s="341">
        <v>0</v>
      </c>
      <c r="P39" s="341">
        <v>5</v>
      </c>
      <c r="Q39" s="341">
        <v>0</v>
      </c>
      <c r="R39" s="341">
        <v>0</v>
      </c>
      <c r="S39" s="343">
        <v>0</v>
      </c>
      <c r="T39" s="343">
        <v>0</v>
      </c>
      <c r="U39" s="343">
        <v>50</v>
      </c>
    </row>
    <row r="40" spans="1:21" s="340" customFormat="1" ht="21" customHeight="1">
      <c r="A40" s="342" t="s">
        <v>272</v>
      </c>
      <c r="B40" s="341">
        <v>0</v>
      </c>
      <c r="C40" s="341">
        <v>0</v>
      </c>
      <c r="D40" s="341">
        <v>0</v>
      </c>
      <c r="E40" s="341">
        <v>0</v>
      </c>
      <c r="F40" s="341">
        <v>0</v>
      </c>
      <c r="G40" s="341">
        <v>0</v>
      </c>
      <c r="H40" s="341">
        <v>0</v>
      </c>
      <c r="I40" s="341">
        <v>1</v>
      </c>
      <c r="J40" s="341">
        <v>0</v>
      </c>
      <c r="K40" s="341">
        <v>0</v>
      </c>
      <c r="L40" s="341">
        <v>0</v>
      </c>
      <c r="M40" s="341">
        <v>0</v>
      </c>
      <c r="N40" s="341">
        <v>0</v>
      </c>
      <c r="O40" s="341">
        <v>0</v>
      </c>
      <c r="P40" s="341">
        <v>0</v>
      </c>
      <c r="Q40" s="341">
        <v>0</v>
      </c>
      <c r="R40" s="341">
        <v>0</v>
      </c>
      <c r="S40" s="343">
        <v>0</v>
      </c>
      <c r="T40" s="343">
        <v>0</v>
      </c>
      <c r="U40" s="343">
        <v>1</v>
      </c>
    </row>
    <row r="41" spans="1:21" s="340" customFormat="1" ht="21" customHeight="1">
      <c r="A41" s="342" t="s">
        <v>222</v>
      </c>
      <c r="B41" s="341">
        <v>0</v>
      </c>
      <c r="C41" s="341">
        <v>0</v>
      </c>
      <c r="D41" s="341">
        <v>1</v>
      </c>
      <c r="E41" s="341">
        <v>0</v>
      </c>
      <c r="F41" s="341">
        <v>1</v>
      </c>
      <c r="G41" s="341">
        <v>0</v>
      </c>
      <c r="H41" s="341">
        <v>0</v>
      </c>
      <c r="I41" s="341">
        <v>0</v>
      </c>
      <c r="J41" s="341">
        <v>0</v>
      </c>
      <c r="K41" s="341">
        <v>0</v>
      </c>
      <c r="L41" s="341">
        <v>0</v>
      </c>
      <c r="M41" s="341">
        <v>0</v>
      </c>
      <c r="N41" s="341">
        <v>0</v>
      </c>
      <c r="O41" s="341">
        <v>0</v>
      </c>
      <c r="P41" s="341">
        <v>0</v>
      </c>
      <c r="Q41" s="341">
        <v>0</v>
      </c>
      <c r="R41" s="341">
        <v>0</v>
      </c>
      <c r="S41" s="343">
        <v>0</v>
      </c>
      <c r="T41" s="343">
        <v>0</v>
      </c>
      <c r="U41" s="343">
        <v>2</v>
      </c>
    </row>
    <row r="42" spans="1:21" s="340" customFormat="1" ht="21" customHeight="1">
      <c r="A42" s="342" t="s">
        <v>256</v>
      </c>
      <c r="B42" s="341">
        <v>0</v>
      </c>
      <c r="C42" s="341">
        <v>0</v>
      </c>
      <c r="D42" s="341">
        <v>0</v>
      </c>
      <c r="E42" s="341">
        <v>0</v>
      </c>
      <c r="F42" s="341">
        <v>0</v>
      </c>
      <c r="G42" s="341">
        <v>0</v>
      </c>
      <c r="H42" s="341">
        <v>0</v>
      </c>
      <c r="I42" s="341">
        <v>0</v>
      </c>
      <c r="J42" s="341">
        <v>0</v>
      </c>
      <c r="K42" s="341">
        <v>0</v>
      </c>
      <c r="L42" s="341">
        <v>0</v>
      </c>
      <c r="M42" s="341">
        <v>0</v>
      </c>
      <c r="N42" s="341">
        <v>2</v>
      </c>
      <c r="O42" s="341">
        <v>0</v>
      </c>
      <c r="P42" s="341">
        <v>0</v>
      </c>
      <c r="Q42" s="341">
        <v>0</v>
      </c>
      <c r="R42" s="341">
        <v>0</v>
      </c>
      <c r="S42" s="343">
        <v>0</v>
      </c>
      <c r="T42" s="343">
        <v>0</v>
      </c>
      <c r="U42" s="343">
        <v>2</v>
      </c>
    </row>
    <row r="43" spans="1:21" s="340" customFormat="1" ht="21" customHeight="1">
      <c r="A43" s="342" t="s">
        <v>189</v>
      </c>
      <c r="B43" s="341">
        <v>0</v>
      </c>
      <c r="C43" s="341">
        <v>0</v>
      </c>
      <c r="D43" s="341">
        <v>2</v>
      </c>
      <c r="E43" s="341">
        <v>0</v>
      </c>
      <c r="F43" s="341">
        <v>0</v>
      </c>
      <c r="G43" s="341">
        <v>0</v>
      </c>
      <c r="H43" s="341">
        <v>0</v>
      </c>
      <c r="I43" s="341">
        <v>2</v>
      </c>
      <c r="J43" s="341">
        <v>0</v>
      </c>
      <c r="K43" s="341">
        <v>2</v>
      </c>
      <c r="L43" s="341">
        <v>0</v>
      </c>
      <c r="M43" s="341">
        <v>0</v>
      </c>
      <c r="N43" s="341">
        <v>0</v>
      </c>
      <c r="O43" s="341">
        <v>0</v>
      </c>
      <c r="P43" s="341">
        <v>0</v>
      </c>
      <c r="Q43" s="341">
        <v>0</v>
      </c>
      <c r="R43" s="341">
        <v>0</v>
      </c>
      <c r="S43" s="343">
        <v>0</v>
      </c>
      <c r="T43" s="343">
        <v>0</v>
      </c>
      <c r="U43" s="343">
        <v>6</v>
      </c>
    </row>
    <row r="44" spans="1:21" s="340" customFormat="1" ht="21" customHeight="1">
      <c r="A44" s="342" t="s">
        <v>273</v>
      </c>
      <c r="B44" s="341">
        <v>0</v>
      </c>
      <c r="C44" s="341">
        <v>0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  <c r="N44" s="341">
        <v>0</v>
      </c>
      <c r="O44" s="341">
        <v>0</v>
      </c>
      <c r="P44" s="341">
        <v>0</v>
      </c>
      <c r="Q44" s="341">
        <v>0</v>
      </c>
      <c r="R44" s="341">
        <v>0</v>
      </c>
      <c r="S44" s="343">
        <v>0</v>
      </c>
      <c r="T44" s="343">
        <v>0</v>
      </c>
      <c r="U44" s="343">
        <v>1</v>
      </c>
    </row>
    <row r="45" spans="1:21" s="340" customFormat="1" ht="21" customHeight="1">
      <c r="A45" s="342" t="s">
        <v>231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  <c r="N45" s="341">
        <v>2</v>
      </c>
      <c r="O45" s="341">
        <v>0</v>
      </c>
      <c r="P45" s="341">
        <v>0</v>
      </c>
      <c r="Q45" s="341">
        <v>0</v>
      </c>
      <c r="R45" s="341">
        <v>0</v>
      </c>
      <c r="S45" s="343">
        <v>0</v>
      </c>
      <c r="T45" s="343">
        <v>0</v>
      </c>
      <c r="U45" s="343">
        <v>2</v>
      </c>
    </row>
    <row r="46" spans="1:21" s="340" customFormat="1" ht="21" customHeight="1">
      <c r="A46" s="342" t="s">
        <v>232</v>
      </c>
      <c r="B46" s="341">
        <v>0</v>
      </c>
      <c r="C46" s="341">
        <v>0</v>
      </c>
      <c r="D46" s="341">
        <v>1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  <c r="N46" s="341">
        <v>0</v>
      </c>
      <c r="O46" s="341">
        <v>0</v>
      </c>
      <c r="P46" s="341">
        <v>0</v>
      </c>
      <c r="Q46" s="341">
        <v>0</v>
      </c>
      <c r="R46" s="341">
        <v>0</v>
      </c>
      <c r="S46" s="343">
        <v>0</v>
      </c>
      <c r="T46" s="343">
        <v>0</v>
      </c>
      <c r="U46" s="343">
        <v>1</v>
      </c>
    </row>
    <row r="47" spans="1:21" s="340" customFormat="1" ht="21" customHeight="1">
      <c r="A47" s="342" t="s">
        <v>223</v>
      </c>
      <c r="B47" s="341">
        <v>0</v>
      </c>
      <c r="C47" s="341">
        <v>0</v>
      </c>
      <c r="D47" s="341">
        <v>1</v>
      </c>
      <c r="E47" s="341">
        <v>0</v>
      </c>
      <c r="F47" s="341">
        <v>0</v>
      </c>
      <c r="G47" s="341">
        <v>0</v>
      </c>
      <c r="H47" s="341">
        <v>0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  <c r="N47" s="341">
        <v>2</v>
      </c>
      <c r="O47" s="341">
        <v>0</v>
      </c>
      <c r="P47" s="341">
        <v>0</v>
      </c>
      <c r="Q47" s="341">
        <v>0</v>
      </c>
      <c r="R47" s="341">
        <v>0</v>
      </c>
      <c r="S47" s="343">
        <v>0</v>
      </c>
      <c r="T47" s="343">
        <v>0</v>
      </c>
      <c r="U47" s="343">
        <v>4</v>
      </c>
    </row>
    <row r="48" spans="1:21" s="340" customFormat="1" ht="21" customHeight="1">
      <c r="A48" s="342" t="s">
        <v>190</v>
      </c>
      <c r="B48" s="341">
        <v>0</v>
      </c>
      <c r="C48" s="341">
        <v>0</v>
      </c>
      <c r="D48" s="341">
        <v>2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  <c r="N48" s="341">
        <v>1</v>
      </c>
      <c r="O48" s="341">
        <v>0</v>
      </c>
      <c r="P48" s="341">
        <v>0</v>
      </c>
      <c r="Q48" s="341">
        <v>0</v>
      </c>
      <c r="R48" s="341">
        <v>0</v>
      </c>
      <c r="S48" s="343">
        <v>0</v>
      </c>
      <c r="T48" s="343">
        <v>0</v>
      </c>
      <c r="U48" s="343">
        <v>3</v>
      </c>
    </row>
    <row r="49" spans="1:21" s="340" customFormat="1" ht="21" customHeight="1">
      <c r="A49" s="342" t="s">
        <v>200</v>
      </c>
      <c r="B49" s="341">
        <v>0</v>
      </c>
      <c r="C49" s="341">
        <v>0</v>
      </c>
      <c r="D49" s="341">
        <v>13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  <c r="N49" s="341">
        <v>0</v>
      </c>
      <c r="O49" s="341">
        <v>0</v>
      </c>
      <c r="P49" s="341">
        <v>0</v>
      </c>
      <c r="Q49" s="341">
        <v>0</v>
      </c>
      <c r="R49" s="341">
        <v>0</v>
      </c>
      <c r="S49" s="343">
        <v>0</v>
      </c>
      <c r="T49" s="343">
        <v>0</v>
      </c>
      <c r="U49" s="343">
        <v>13</v>
      </c>
    </row>
    <row r="50" spans="1:21" s="340" customFormat="1" ht="21" customHeight="1">
      <c r="A50" s="342" t="s">
        <v>274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1</v>
      </c>
      <c r="J50" s="341">
        <v>0</v>
      </c>
      <c r="K50" s="341">
        <v>0</v>
      </c>
      <c r="L50" s="341">
        <v>0</v>
      </c>
      <c r="M50" s="341">
        <v>0</v>
      </c>
      <c r="N50" s="341">
        <v>0</v>
      </c>
      <c r="O50" s="341">
        <v>0</v>
      </c>
      <c r="P50" s="341">
        <v>0</v>
      </c>
      <c r="Q50" s="341">
        <v>0</v>
      </c>
      <c r="R50" s="341">
        <v>0</v>
      </c>
      <c r="S50" s="343">
        <v>0</v>
      </c>
      <c r="T50" s="343">
        <v>0</v>
      </c>
      <c r="U50" s="343">
        <v>1</v>
      </c>
    </row>
    <row r="51" spans="1:21" s="340" customFormat="1" ht="21" customHeight="1">
      <c r="A51" s="342" t="s">
        <v>218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1</v>
      </c>
      <c r="H51" s="341">
        <v>2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  <c r="N51" s="341">
        <v>0</v>
      </c>
      <c r="O51" s="341">
        <v>0</v>
      </c>
      <c r="P51" s="341">
        <v>0</v>
      </c>
      <c r="Q51" s="341">
        <v>0</v>
      </c>
      <c r="R51" s="341">
        <v>1</v>
      </c>
      <c r="S51" s="343">
        <v>0</v>
      </c>
      <c r="T51" s="343">
        <v>0</v>
      </c>
      <c r="U51" s="343">
        <v>4</v>
      </c>
    </row>
    <row r="52" spans="1:21" s="340" customFormat="1" ht="21" customHeight="1">
      <c r="A52" s="342" t="s">
        <v>219</v>
      </c>
      <c r="B52" s="341">
        <v>1</v>
      </c>
      <c r="C52" s="341">
        <v>2</v>
      </c>
      <c r="D52" s="341">
        <v>9</v>
      </c>
      <c r="E52" s="341">
        <v>1</v>
      </c>
      <c r="F52" s="341">
        <v>0</v>
      </c>
      <c r="G52" s="341">
        <v>9</v>
      </c>
      <c r="H52" s="341">
        <v>4</v>
      </c>
      <c r="I52" s="341">
        <v>0</v>
      </c>
      <c r="J52" s="341">
        <v>1</v>
      </c>
      <c r="K52" s="341">
        <v>14</v>
      </c>
      <c r="L52" s="341">
        <v>0</v>
      </c>
      <c r="M52" s="341">
        <v>1</v>
      </c>
      <c r="N52" s="341">
        <v>3</v>
      </c>
      <c r="O52" s="341">
        <v>19</v>
      </c>
      <c r="P52" s="341">
        <v>3</v>
      </c>
      <c r="Q52" s="341">
        <v>10</v>
      </c>
      <c r="R52" s="341">
        <v>0</v>
      </c>
      <c r="S52" s="343">
        <v>2</v>
      </c>
      <c r="T52" s="343">
        <v>1</v>
      </c>
      <c r="U52" s="343">
        <v>80</v>
      </c>
    </row>
    <row r="53" spans="1:21" s="290" customFormat="1" ht="16.5" customHeight="1">
      <c r="A53" s="342" t="s">
        <v>9</v>
      </c>
      <c r="B53" s="350">
        <f>SUM(B8:B52)</f>
        <v>2</v>
      </c>
      <c r="C53" s="350">
        <f t="shared" ref="C53:U53" si="0">SUM(C8:C52)</f>
        <v>9</v>
      </c>
      <c r="D53" s="350">
        <f t="shared" si="0"/>
        <v>46</v>
      </c>
      <c r="E53" s="350">
        <f t="shared" si="0"/>
        <v>17</v>
      </c>
      <c r="F53" s="350">
        <f t="shared" si="0"/>
        <v>3</v>
      </c>
      <c r="G53" s="350">
        <f t="shared" si="0"/>
        <v>14</v>
      </c>
      <c r="H53" s="350">
        <f t="shared" si="0"/>
        <v>35</v>
      </c>
      <c r="I53" s="350">
        <f t="shared" si="0"/>
        <v>39</v>
      </c>
      <c r="J53" s="350">
        <f t="shared" si="0"/>
        <v>10</v>
      </c>
      <c r="K53" s="350">
        <f t="shared" si="0"/>
        <v>25</v>
      </c>
      <c r="L53" s="350">
        <f t="shared" si="0"/>
        <v>5</v>
      </c>
      <c r="M53" s="350">
        <f t="shared" si="0"/>
        <v>31</v>
      </c>
      <c r="N53" s="350">
        <f t="shared" si="0"/>
        <v>14</v>
      </c>
      <c r="O53" s="350">
        <f t="shared" si="0"/>
        <v>63</v>
      </c>
      <c r="P53" s="350">
        <f t="shared" si="0"/>
        <v>11</v>
      </c>
      <c r="Q53" s="350">
        <f t="shared" si="0"/>
        <v>13</v>
      </c>
      <c r="R53" s="350">
        <f t="shared" si="0"/>
        <v>1</v>
      </c>
      <c r="S53" s="350">
        <f t="shared" si="0"/>
        <v>6</v>
      </c>
      <c r="T53" s="350">
        <f t="shared" si="0"/>
        <v>1</v>
      </c>
      <c r="U53" s="350">
        <f t="shared" si="0"/>
        <v>345</v>
      </c>
    </row>
    <row r="54" spans="1:21" s="290" customFormat="1" ht="16.5" customHeight="1" thickBot="1">
      <c r="A54" s="347" t="s">
        <v>191</v>
      </c>
      <c r="B54" s="348">
        <v>6</v>
      </c>
      <c r="C54" s="348">
        <v>23</v>
      </c>
      <c r="D54" s="348">
        <v>26</v>
      </c>
      <c r="E54" s="348">
        <v>35</v>
      </c>
      <c r="F54" s="348">
        <v>19</v>
      </c>
      <c r="G54" s="348">
        <v>15</v>
      </c>
      <c r="H54" s="348">
        <v>33</v>
      </c>
      <c r="I54" s="348">
        <v>56</v>
      </c>
      <c r="J54" s="348">
        <v>6</v>
      </c>
      <c r="K54" s="348">
        <v>17</v>
      </c>
      <c r="L54" s="348">
        <v>10</v>
      </c>
      <c r="M54" s="348">
        <v>36</v>
      </c>
      <c r="N54" s="348">
        <v>13</v>
      </c>
      <c r="O54" s="348">
        <v>20</v>
      </c>
      <c r="P54" s="348">
        <v>14</v>
      </c>
      <c r="Q54" s="348">
        <v>32</v>
      </c>
      <c r="R54" s="348">
        <v>13</v>
      </c>
      <c r="S54" s="348">
        <v>13</v>
      </c>
      <c r="T54" s="348">
        <v>13</v>
      </c>
      <c r="U54" s="348">
        <f>SUM(B54:T54)</f>
        <v>400</v>
      </c>
    </row>
    <row r="55" spans="1:21" s="290" customFormat="1" ht="16.5" customHeight="1" thickBot="1">
      <c r="A55" s="322" t="s">
        <v>192</v>
      </c>
      <c r="B55" s="323">
        <f t="shared" ref="B55:U55" si="1">B53/B54</f>
        <v>0.33333333333333331</v>
      </c>
      <c r="C55" s="323">
        <f t="shared" si="1"/>
        <v>0.39130434782608697</v>
      </c>
      <c r="D55" s="323">
        <f t="shared" si="1"/>
        <v>1.7692307692307692</v>
      </c>
      <c r="E55" s="323">
        <f t="shared" si="1"/>
        <v>0.48571428571428571</v>
      </c>
      <c r="F55" s="323">
        <f t="shared" si="1"/>
        <v>0.15789473684210525</v>
      </c>
      <c r="G55" s="323">
        <f t="shared" si="1"/>
        <v>0.93333333333333335</v>
      </c>
      <c r="H55" s="323">
        <f t="shared" si="1"/>
        <v>1.0606060606060606</v>
      </c>
      <c r="I55" s="323">
        <f t="shared" si="1"/>
        <v>0.6964285714285714</v>
      </c>
      <c r="J55" s="323">
        <f t="shared" si="1"/>
        <v>1.6666666666666667</v>
      </c>
      <c r="K55" s="323">
        <f t="shared" si="1"/>
        <v>1.4705882352941178</v>
      </c>
      <c r="L55" s="323">
        <f t="shared" si="1"/>
        <v>0.5</v>
      </c>
      <c r="M55" s="323">
        <f t="shared" si="1"/>
        <v>0.86111111111111116</v>
      </c>
      <c r="N55" s="323">
        <f t="shared" si="1"/>
        <v>1.0769230769230769</v>
      </c>
      <c r="O55" s="323">
        <f t="shared" si="1"/>
        <v>3.15</v>
      </c>
      <c r="P55" s="323">
        <f t="shared" si="1"/>
        <v>0.7857142857142857</v>
      </c>
      <c r="Q55" s="323">
        <f t="shared" si="1"/>
        <v>0.40625</v>
      </c>
      <c r="R55" s="323">
        <f t="shared" si="1"/>
        <v>7.6923076923076927E-2</v>
      </c>
      <c r="S55" s="323">
        <f t="shared" si="1"/>
        <v>0.46153846153846156</v>
      </c>
      <c r="T55" s="323">
        <f t="shared" si="1"/>
        <v>7.6923076923076927E-2</v>
      </c>
      <c r="U55" s="323">
        <f t="shared" si="1"/>
        <v>0.86250000000000004</v>
      </c>
    </row>
    <row r="56" spans="1:21" s="290" customFormat="1" ht="15" customHeight="1">
      <c r="A56"/>
      <c r="B56" s="324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s="290" customFormat="1" ht="15" customHeight="1">
      <c r="A57"/>
      <c r="B57" s="324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s="290" customFormat="1" ht="15" customHeight="1">
      <c r="A58"/>
      <c r="B58" s="324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90" customFormat="1" ht="1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90" customFormat="1" ht="15" customHeight="1">
      <c r="A60"/>
      <c r="B60" s="324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90" customFormat="1" ht="15" customHeight="1">
      <c r="A61"/>
      <c r="B61" s="324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90" customFormat="1" ht="15" customHeight="1">
      <c r="A62"/>
      <c r="B62" s="324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90" customFormat="1" ht="15" customHeight="1">
      <c r="A63"/>
      <c r="B63" s="32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90" customFormat="1" ht="15" customHeight="1">
      <c r="A64"/>
      <c r="B64" s="32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15" customHeight="1">
      <c r="A65"/>
      <c r="B65" s="324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15" customHeight="1">
      <c r="A66"/>
      <c r="B66" s="324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15" customHeight="1">
      <c r="A67"/>
      <c r="B67" s="324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15" customHeight="1">
      <c r="A68"/>
      <c r="B68" s="324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15" customHeight="1">
      <c r="A69"/>
      <c r="B69" s="324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15" customHeight="1">
      <c r="A70"/>
      <c r="B70" s="324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15" customHeight="1">
      <c r="A71"/>
      <c r="B71" s="324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90" customFormat="1" ht="15" customHeight="1">
      <c r="A72"/>
      <c r="B72" s="324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90" customFormat="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90" customFormat="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90" customFormat="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90" customFormat="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ht="15" customHeight="1"/>
    <row r="78" spans="1:18" ht="15" customHeight="1"/>
    <row r="79" spans="1:18" ht="15" customHeight="1"/>
    <row r="80" spans="1:18" s="288" customFormat="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3">
    <mergeCell ref="A6:F6"/>
    <mergeCell ref="G6:L6"/>
    <mergeCell ref="M6:R6"/>
  </mergeCells>
  <conditionalFormatting sqref="B55:U55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2026-01-16T20:31:49Z</dcterms:modified>
  <dc:language>pt-BR</dc:language>
</cp:coreProperties>
</file>