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brinhonf.SAUDE\Documents\Encontro de Contas Outubro 2025\"/>
    </mc:Choice>
  </mc:AlternateContent>
  <xr:revisionPtr revIDLastSave="0" documentId="13_ncr:1_{8813E199-48B1-4415-A6F0-4C3CAA9614F3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Teto" sheetId="1" r:id="rId1"/>
    <sheet name="Produção_tabwin" sheetId="2" r:id="rId2"/>
    <sheet name="Cirurgias_de_Neuro" sheetId="3" r:id="rId3"/>
    <sheet name="Neuro_Endo_" sheetId="4" r:id="rId4"/>
    <sheet name="Total" sheetId="5" state="hidden" r:id="rId5"/>
    <sheet name="TABNET" sheetId="6" state="hidden" r:id="rId6"/>
    <sheet name="Valores_excedente" sheetId="7" state="hidden" r:id="rId7"/>
    <sheet name="Deliberação" sheetId="8" state="hidden" r:id="rId8"/>
    <sheet name="Produção por Procedimento" sheetId="11" r:id="rId9"/>
    <sheet name="Carater de Atendimento" sheetId="12" r:id="rId10"/>
    <sheet name="Série Hitórica x  Financiamento" sheetId="13" r:id="rId11"/>
    <sheet name="Deliberação_PPI" sheetId="9" state="hidden" r:id="rId12"/>
    <sheet name="PHC" sheetId="10" state="hidden" r:id="rId13"/>
  </sheets>
  <definedNames>
    <definedName name="_xlnm.Print_Area" localSheetId="2">Cirurgias_de_Neuro!$A$1:$N$45</definedName>
    <definedName name="_xlnm.Print_Area" localSheetId="7">Deliberação!$B$1:$I$38</definedName>
    <definedName name="_xlnm.Print_Area" localSheetId="11">Deliberação_PPI!$A$1:$I$27</definedName>
    <definedName name="_xlnm.Print_Area" localSheetId="1">Produção_tabwin!$B$7:$B$48</definedName>
    <definedName name="_xlnm.Print_Area" localSheetId="4">Total!$A$1:$D$44</definedName>
    <definedName name="_xlnm.Print_Area" localSheetId="6">Valores_excedente!$A$1:$I$37</definedName>
    <definedName name="Excel_BuiltIn_Print_Area" localSheetId="7">Deliberação!$A$1:$I$36</definedName>
    <definedName name="Excel_BuiltIn_Print_Titles" localSheetId="2">Cirurgias_de_Neuro!$1:$8</definedName>
    <definedName name="Excel_BuiltIn_Print_Titles" localSheetId="7">Deliberação!$1:$7</definedName>
    <definedName name="Excel_BuiltIn_Print_Titles" localSheetId="11">Deliberação_PPI!$1:$4</definedName>
    <definedName name="Excel_BuiltIn_Print_Titles" localSheetId="1">Produção_tabwin!$A$1:$AMN$4</definedName>
    <definedName name="Excel_BuiltIn_Print_Titles" localSheetId="0">Teto!$1:$5</definedName>
    <definedName name="Excel_BuiltIn_Print_Titles" localSheetId="4">Total!$1:$7</definedName>
    <definedName name="Excel_BuiltIn_Print_Titles" localSheetId="6">Valores_excedente!$1:$4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5" i="11" l="1"/>
  <c r="D55" i="11"/>
  <c r="E55" i="11"/>
  <c r="F55" i="11"/>
  <c r="G55" i="11"/>
  <c r="H55" i="11"/>
  <c r="H57" i="11" s="1"/>
  <c r="I55" i="11"/>
  <c r="J55" i="11"/>
  <c r="K55" i="11"/>
  <c r="L55" i="11"/>
  <c r="M55" i="11"/>
  <c r="N55" i="11"/>
  <c r="O55" i="11"/>
  <c r="P55" i="11"/>
  <c r="P57" i="11" s="1"/>
  <c r="Q55" i="11"/>
  <c r="R55" i="11"/>
  <c r="S55" i="11"/>
  <c r="T55" i="11"/>
  <c r="U55" i="11"/>
  <c r="B55" i="11"/>
  <c r="O10" i="13"/>
  <c r="O8" i="13"/>
  <c r="O4" i="13"/>
  <c r="N9" i="13"/>
  <c r="N10" i="13"/>
  <c r="N5" i="13" s="1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F24" i="12" s="1"/>
  <c r="D25" i="12"/>
  <c r="F25" i="12" s="1"/>
  <c r="D26" i="12"/>
  <c r="F26" i="12" s="1"/>
  <c r="D27" i="12"/>
  <c r="D8" i="12"/>
  <c r="C27" i="12"/>
  <c r="B27" i="12"/>
  <c r="N30" i="3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82" i="2"/>
  <c r="J101" i="2" s="1"/>
  <c r="I83" i="2"/>
  <c r="I84" i="2"/>
  <c r="I101" i="2" s="1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82" i="2"/>
  <c r="G101" i="2"/>
  <c r="F101" i="2"/>
  <c r="M30" i="3"/>
  <c r="M10" i="13"/>
  <c r="M5" i="13" s="1"/>
  <c r="E27" i="12"/>
  <c r="U56" i="11"/>
  <c r="C57" i="11"/>
  <c r="D57" i="11"/>
  <c r="E57" i="11"/>
  <c r="F57" i="11"/>
  <c r="G57" i="11"/>
  <c r="I57" i="11"/>
  <c r="J57" i="11"/>
  <c r="K57" i="11"/>
  <c r="L57" i="11"/>
  <c r="N57" i="11"/>
  <c r="O57" i="11"/>
  <c r="Q57" i="11"/>
  <c r="R57" i="11"/>
  <c r="S57" i="11"/>
  <c r="T57" i="11"/>
  <c r="B57" i="11"/>
  <c r="L124" i="2"/>
  <c r="G121" i="2"/>
  <c r="P27" i="3" s="1"/>
  <c r="G122" i="2"/>
  <c r="P28" i="3" s="1"/>
  <c r="G123" i="2"/>
  <c r="P29" i="3" s="1"/>
  <c r="F121" i="2"/>
  <c r="F122" i="2"/>
  <c r="F123" i="2"/>
  <c r="D121" i="2"/>
  <c r="K27" i="3" s="1"/>
  <c r="D122" i="2"/>
  <c r="D123" i="2"/>
  <c r="K29" i="3" s="1"/>
  <c r="N29" i="3" s="1"/>
  <c r="C121" i="2"/>
  <c r="C122" i="2"/>
  <c r="C123" i="2"/>
  <c r="C120" i="2"/>
  <c r="G77" i="2"/>
  <c r="F77" i="2"/>
  <c r="D54" i="2"/>
  <c r="C54" i="2"/>
  <c r="C77" i="2"/>
  <c r="D77" i="2"/>
  <c r="D31" i="2"/>
  <c r="C31" i="2"/>
  <c r="G25" i="1"/>
  <c r="G26" i="1"/>
  <c r="L10" i="13"/>
  <c r="L9" i="13" s="1"/>
  <c r="M57" i="11"/>
  <c r="C5" i="13"/>
  <c r="D5" i="13"/>
  <c r="B10" i="13"/>
  <c r="B5" i="13" s="1"/>
  <c r="C10" i="13"/>
  <c r="C9" i="13" s="1"/>
  <c r="D10" i="13"/>
  <c r="D9" i="13" s="1"/>
  <c r="E10" i="13"/>
  <c r="E5" i="13" s="1"/>
  <c r="F10" i="13"/>
  <c r="F9" i="13" s="1"/>
  <c r="G10" i="13"/>
  <c r="G5" i="13" s="1"/>
  <c r="H10" i="13"/>
  <c r="H9" i="13" s="1"/>
  <c r="I10" i="13"/>
  <c r="I5" i="13" s="1"/>
  <c r="J10" i="13"/>
  <c r="J5" i="13" s="1"/>
  <c r="K10" i="13"/>
  <c r="K9" i="13" s="1"/>
  <c r="U57" i="11" l="1"/>
  <c r="M9" i="13"/>
  <c r="G9" i="13"/>
  <c r="I121" i="2"/>
  <c r="M121" i="2" s="1"/>
  <c r="J123" i="2"/>
  <c r="J122" i="2"/>
  <c r="I123" i="2"/>
  <c r="M123" i="2" s="1"/>
  <c r="I122" i="2"/>
  <c r="M122" i="2" s="1"/>
  <c r="N27" i="3"/>
  <c r="R27" i="3"/>
  <c r="T27" i="3" s="1"/>
  <c r="J121" i="2"/>
  <c r="K28" i="3"/>
  <c r="R29" i="3"/>
  <c r="T29" i="3" s="1"/>
  <c r="B9" i="13"/>
  <c r="K5" i="13"/>
  <c r="J9" i="13"/>
  <c r="H5" i="13"/>
  <c r="I9" i="13"/>
  <c r="L5" i="13"/>
  <c r="E9" i="13"/>
  <c r="F5" i="13"/>
  <c r="F54" i="2"/>
  <c r="F31" i="2"/>
  <c r="F105" i="2"/>
  <c r="D105" i="2"/>
  <c r="C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4" i="2" l="1"/>
  <c r="N28" i="3"/>
  <c r="R28" i="3"/>
  <c r="T28" i="3" s="1"/>
  <c r="G31" i="2"/>
  <c r="D101" i="2"/>
  <c r="C101" i="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8" i="12"/>
  <c r="G54" i="2"/>
  <c r="M84" i="2"/>
  <c r="M86" i="2"/>
  <c r="M87" i="2"/>
  <c r="M89" i="2"/>
  <c r="M91" i="2"/>
  <c r="M94" i="2"/>
  <c r="G105" i="2"/>
  <c r="G107" i="2"/>
  <c r="P17" i="3" s="1"/>
  <c r="I18" i="5" s="1"/>
  <c r="G108" i="2"/>
  <c r="I30" i="5" s="1"/>
  <c r="G109" i="2"/>
  <c r="P19" i="3" s="1"/>
  <c r="I19" i="5" s="1"/>
  <c r="G110" i="2"/>
  <c r="G111" i="2"/>
  <c r="P12" i="3" s="1"/>
  <c r="I13" i="5" s="1"/>
  <c r="G112" i="2"/>
  <c r="P24" i="3" s="1"/>
  <c r="G113" i="2"/>
  <c r="I32" i="5" s="1"/>
  <c r="G114" i="2"/>
  <c r="P14" i="3" s="1"/>
  <c r="I15" i="5" s="1"/>
  <c r="G115" i="2"/>
  <c r="P26" i="3" s="1"/>
  <c r="G116" i="2"/>
  <c r="P21" i="3" s="1"/>
  <c r="G117" i="2"/>
  <c r="P11" i="3" s="1"/>
  <c r="G118" i="2"/>
  <c r="G119" i="2"/>
  <c r="P18" i="3" s="1"/>
  <c r="I12" i="5" s="1"/>
  <c r="G120" i="2"/>
  <c r="I28" i="5" s="1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M14" i="4"/>
  <c r="M17" i="4"/>
  <c r="M16" i="4"/>
  <c r="M15" i="4"/>
  <c r="M13" i="4"/>
  <c r="M12" i="4"/>
  <c r="M11" i="4"/>
  <c r="G106" i="2"/>
  <c r="P16" i="3" s="1"/>
  <c r="I17" i="5" s="1"/>
  <c r="K17" i="10"/>
  <c r="J17" i="10" s="1"/>
  <c r="F17" i="10" s="1"/>
  <c r="I17" i="10"/>
  <c r="K16" i="10"/>
  <c r="J16" i="10"/>
  <c r="I16" i="10"/>
  <c r="F16" i="10"/>
  <c r="K15" i="10"/>
  <c r="J15" i="10" s="1"/>
  <c r="F15" i="10" s="1"/>
  <c r="I15" i="10"/>
  <c r="K14" i="10"/>
  <c r="J14" i="10"/>
  <c r="I14" i="10"/>
  <c r="F14" i="10"/>
  <c r="K13" i="10"/>
  <c r="J13" i="10" s="1"/>
  <c r="F13" i="10" s="1"/>
  <c r="I13" i="10"/>
  <c r="K12" i="10"/>
  <c r="J12" i="10"/>
  <c r="I12" i="10"/>
  <c r="F12" i="10"/>
  <c r="K11" i="10"/>
  <c r="J11" i="10" s="1"/>
  <c r="F11" i="10" s="1"/>
  <c r="I11" i="10"/>
  <c r="K10" i="10"/>
  <c r="J10" i="10"/>
  <c r="I10" i="10"/>
  <c r="F10" i="10"/>
  <c r="K9" i="10"/>
  <c r="J9" i="10" s="1"/>
  <c r="F9" i="10" s="1"/>
  <c r="I9" i="10"/>
  <c r="K8" i="10"/>
  <c r="J8" i="10"/>
  <c r="I8" i="10"/>
  <c r="F8" i="10"/>
  <c r="K7" i="10"/>
  <c r="J7" i="10" s="1"/>
  <c r="F7" i="10" s="1"/>
  <c r="I7" i="10"/>
  <c r="I23" i="9"/>
  <c r="H23" i="9"/>
  <c r="F23" i="9"/>
  <c r="E23" i="9"/>
  <c r="G22" i="9"/>
  <c r="G21" i="9"/>
  <c r="G20" i="9"/>
  <c r="G19" i="9"/>
  <c r="G18" i="9"/>
  <c r="G17" i="9"/>
  <c r="G16" i="9"/>
  <c r="G15" i="9"/>
  <c r="G23" i="9" s="1"/>
  <c r="G14" i="9"/>
  <c r="E11" i="9"/>
  <c r="H10" i="9"/>
  <c r="G10" i="9"/>
  <c r="H9" i="9"/>
  <c r="G9" i="9"/>
  <c r="G8" i="9"/>
  <c r="H8" i="9" s="1"/>
  <c r="G7" i="9"/>
  <c r="G11" i="9" s="1"/>
  <c r="H33" i="8"/>
  <c r="F33" i="8"/>
  <c r="F21" i="8"/>
  <c r="G15" i="8"/>
  <c r="I18" i="7"/>
  <c r="D30" i="5"/>
  <c r="E25" i="7" s="1"/>
  <c r="D19" i="5"/>
  <c r="F18" i="4"/>
  <c r="E18" i="4"/>
  <c r="D18" i="4"/>
  <c r="I17" i="4"/>
  <c r="I16" i="4"/>
  <c r="I15" i="4"/>
  <c r="I14" i="4"/>
  <c r="I13" i="4"/>
  <c r="I12" i="4"/>
  <c r="I11" i="4"/>
  <c r="E30" i="3"/>
  <c r="D30" i="3"/>
  <c r="F24" i="3"/>
  <c r="F21" i="3"/>
  <c r="F16" i="3"/>
  <c r="F15" i="3"/>
  <c r="F14" i="3"/>
  <c r="F13" i="3"/>
  <c r="F12" i="3"/>
  <c r="F11" i="3"/>
  <c r="L101" i="2"/>
  <c r="F57" i="1"/>
  <c r="E57" i="1"/>
  <c r="E48" i="1"/>
  <c r="F40" i="1"/>
  <c r="E40" i="1"/>
  <c r="D40" i="1"/>
  <c r="G39" i="1"/>
  <c r="H17" i="4" s="1"/>
  <c r="G38" i="1"/>
  <c r="H16" i="4" s="1"/>
  <c r="G37" i="1"/>
  <c r="H15" i="4" s="1"/>
  <c r="G36" i="1"/>
  <c r="E51" i="1" s="1"/>
  <c r="G35" i="1"/>
  <c r="E49" i="1" s="1"/>
  <c r="G34" i="1"/>
  <c r="H12" i="4" s="1"/>
  <c r="G33" i="1"/>
  <c r="E45" i="1" s="1"/>
  <c r="F28" i="1"/>
  <c r="E28" i="1"/>
  <c r="D28" i="1"/>
  <c r="G27" i="1"/>
  <c r="G24" i="1"/>
  <c r="D32" i="5" s="1"/>
  <c r="G23" i="1"/>
  <c r="I26" i="3" s="1"/>
  <c r="G22" i="1"/>
  <c r="I24" i="3" s="1"/>
  <c r="G21" i="1"/>
  <c r="I23" i="3" s="1"/>
  <c r="G20" i="1"/>
  <c r="D12" i="5" s="1"/>
  <c r="G19" i="1"/>
  <c r="D28" i="5" s="1"/>
  <c r="G18" i="1"/>
  <c r="I19" i="3" s="1"/>
  <c r="G17" i="1"/>
  <c r="D53" i="1" s="1"/>
  <c r="F53" i="1" s="1"/>
  <c r="G16" i="1"/>
  <c r="D27" i="5" s="1"/>
  <c r="G15" i="1"/>
  <c r="I16" i="3" s="1"/>
  <c r="G14" i="1"/>
  <c r="G13" i="1"/>
  <c r="I14" i="3" s="1"/>
  <c r="G12" i="1"/>
  <c r="I13" i="3" s="1"/>
  <c r="G11" i="1"/>
  <c r="D13" i="5" s="1"/>
  <c r="G10" i="1"/>
  <c r="I21" i="3" s="1"/>
  <c r="G9" i="1"/>
  <c r="F124" i="2" l="1"/>
  <c r="P13" i="3"/>
  <c r="I14" i="5" s="1"/>
  <c r="G124" i="2"/>
  <c r="I25" i="3"/>
  <c r="D16" i="5"/>
  <c r="E13" i="7" s="1"/>
  <c r="D49" i="1"/>
  <c r="F49" i="1" s="1"/>
  <c r="D50" i="1"/>
  <c r="F50" i="1" s="1"/>
  <c r="D52" i="1"/>
  <c r="F52" i="1" s="1"/>
  <c r="I20" i="3"/>
  <c r="D46" i="1"/>
  <c r="F46" i="1" s="1"/>
  <c r="D47" i="1"/>
  <c r="H14" i="4"/>
  <c r="K14" i="4" s="1"/>
  <c r="G28" i="1"/>
  <c r="D11" i="5"/>
  <c r="E8" i="7" s="1"/>
  <c r="I105" i="2"/>
  <c r="M105" i="2" s="1"/>
  <c r="F27" i="12"/>
  <c r="M101" i="2"/>
  <c r="K15" i="4"/>
  <c r="C119" i="2"/>
  <c r="C115" i="2"/>
  <c r="C111" i="2"/>
  <c r="C107" i="2"/>
  <c r="K23" i="3"/>
  <c r="N23" i="3" s="1"/>
  <c r="C112" i="2"/>
  <c r="K17" i="3"/>
  <c r="K20" i="3"/>
  <c r="J114" i="2"/>
  <c r="K15" i="3"/>
  <c r="K16" i="3"/>
  <c r="K22" i="3"/>
  <c r="E28" i="5" s="1"/>
  <c r="G23" i="7" s="1"/>
  <c r="K24" i="3"/>
  <c r="C116" i="2"/>
  <c r="K26" i="3"/>
  <c r="N26" i="3" s="1"/>
  <c r="C118" i="2"/>
  <c r="C114" i="2"/>
  <c r="C110" i="2"/>
  <c r="C106" i="2"/>
  <c r="K21" i="3"/>
  <c r="N21" i="3" s="1"/>
  <c r="K18" i="3"/>
  <c r="K11" i="3"/>
  <c r="K25" i="3"/>
  <c r="E32" i="5" s="1"/>
  <c r="G28" i="7" s="1"/>
  <c r="K19" i="3"/>
  <c r="C108" i="2"/>
  <c r="K12" i="3"/>
  <c r="C117" i="2"/>
  <c r="C113" i="2"/>
  <c r="C109" i="2"/>
  <c r="K17" i="4"/>
  <c r="M18" i="4"/>
  <c r="F30" i="3"/>
  <c r="K16" i="4"/>
  <c r="K24" i="4" s="1"/>
  <c r="K12" i="4"/>
  <c r="I18" i="4"/>
  <c r="I33" i="5"/>
  <c r="I29" i="5"/>
  <c r="P22" i="3"/>
  <c r="E10" i="7"/>
  <c r="E23" i="7"/>
  <c r="E9" i="7"/>
  <c r="E22" i="7"/>
  <c r="E28" i="7"/>
  <c r="E47" i="1"/>
  <c r="E58" i="1" s="1"/>
  <c r="D15" i="5"/>
  <c r="G40" i="1"/>
  <c r="D54" i="1"/>
  <c r="F54" i="1" s="1"/>
  <c r="I12" i="3"/>
  <c r="P15" i="3"/>
  <c r="I16" i="5" s="1"/>
  <c r="I18" i="3"/>
  <c r="H11" i="4"/>
  <c r="H13" i="4"/>
  <c r="K13" i="4" s="1"/>
  <c r="I27" i="5"/>
  <c r="I31" i="5"/>
  <c r="P20" i="3"/>
  <c r="P25" i="3"/>
  <c r="D45" i="1"/>
  <c r="D48" i="1"/>
  <c r="F48" i="1" s="1"/>
  <c r="D51" i="1"/>
  <c r="F51" i="1" s="1"/>
  <c r="I11" i="3"/>
  <c r="I22" i="3"/>
  <c r="D14" i="5"/>
  <c r="D18" i="5"/>
  <c r="D29" i="5"/>
  <c r="D33" i="5"/>
  <c r="E26" i="7"/>
  <c r="D55" i="1"/>
  <c r="F55" i="1" s="1"/>
  <c r="I17" i="3"/>
  <c r="P23" i="3"/>
  <c r="I11" i="5"/>
  <c r="D17" i="5"/>
  <c r="H7" i="9"/>
  <c r="H11" i="9" s="1"/>
  <c r="D56" i="1"/>
  <c r="F56" i="1" s="1"/>
  <c r="I15" i="3"/>
  <c r="D31" i="5"/>
  <c r="C124" i="2" l="1"/>
  <c r="N20" i="3"/>
  <c r="D20" i="5"/>
  <c r="I119" i="2"/>
  <c r="M119" i="2" s="1"/>
  <c r="I118" i="2"/>
  <c r="M118" i="2" s="1"/>
  <c r="I120" i="2"/>
  <c r="M120" i="2" s="1"/>
  <c r="I116" i="2"/>
  <c r="M116" i="2" s="1"/>
  <c r="I112" i="2"/>
  <c r="M112" i="2" s="1"/>
  <c r="I114" i="2"/>
  <c r="M114" i="2" s="1"/>
  <c r="I107" i="2"/>
  <c r="M107" i="2" s="1"/>
  <c r="I117" i="2"/>
  <c r="M117" i="2" s="1"/>
  <c r="I111" i="2"/>
  <c r="M111" i="2" s="1"/>
  <c r="I108" i="2"/>
  <c r="M108" i="2" s="1"/>
  <c r="I109" i="2"/>
  <c r="M109" i="2" s="1"/>
  <c r="I113" i="2"/>
  <c r="M113" i="2" s="1"/>
  <c r="I106" i="2"/>
  <c r="I110" i="2"/>
  <c r="M110" i="2" s="1"/>
  <c r="I115" i="2"/>
  <c r="M115" i="2" s="1"/>
  <c r="K26" i="4"/>
  <c r="E19" i="5"/>
  <c r="G26" i="7" s="1"/>
  <c r="I26" i="7" s="1"/>
  <c r="E18" i="5"/>
  <c r="G15" i="7" s="1"/>
  <c r="R11" i="3"/>
  <c r="T11" i="3" s="1"/>
  <c r="E11" i="5"/>
  <c r="G8" i="7" s="1"/>
  <c r="I8" i="7" s="1"/>
  <c r="E12" i="5"/>
  <c r="K12" i="5" s="1"/>
  <c r="M12" i="5" s="1"/>
  <c r="E17" i="5"/>
  <c r="G14" i="7" s="1"/>
  <c r="E31" i="5"/>
  <c r="G27" i="7" s="1"/>
  <c r="R12" i="3"/>
  <c r="T12" i="3" s="1"/>
  <c r="E13" i="5"/>
  <c r="G10" i="7" s="1"/>
  <c r="I10" i="7" s="1"/>
  <c r="E16" i="5"/>
  <c r="G16" i="5" s="1"/>
  <c r="K14" i="3"/>
  <c r="N15" i="3"/>
  <c r="J111" i="2"/>
  <c r="N18" i="3"/>
  <c r="N24" i="3"/>
  <c r="R24" i="3"/>
  <c r="T24" i="3" s="1"/>
  <c r="J112" i="2"/>
  <c r="J120" i="2"/>
  <c r="R19" i="3"/>
  <c r="T19" i="3" s="1"/>
  <c r="J118" i="2"/>
  <c r="J109" i="2"/>
  <c r="R20" i="3"/>
  <c r="T20" i="3" s="1"/>
  <c r="E27" i="5"/>
  <c r="G27" i="5" s="1"/>
  <c r="N19" i="3"/>
  <c r="J119" i="2"/>
  <c r="J106" i="2"/>
  <c r="J116" i="2"/>
  <c r="N11" i="3"/>
  <c r="E33" i="5"/>
  <c r="G29" i="7" s="1"/>
  <c r="R17" i="3"/>
  <c r="T17" i="3" s="1"/>
  <c r="J117" i="2"/>
  <c r="R26" i="3"/>
  <c r="T26" i="3" s="1"/>
  <c r="J113" i="2"/>
  <c r="J108" i="2"/>
  <c r="J107" i="2"/>
  <c r="R25" i="3"/>
  <c r="T25" i="3" s="1"/>
  <c r="R18" i="3"/>
  <c r="T18" i="3" s="1"/>
  <c r="R16" i="3"/>
  <c r="T16" i="3" s="1"/>
  <c r="J115" i="2"/>
  <c r="N17" i="3"/>
  <c r="N25" i="3"/>
  <c r="N16" i="3"/>
  <c r="N12" i="3"/>
  <c r="J110" i="2"/>
  <c r="R21" i="3"/>
  <c r="T21" i="3" s="1"/>
  <c r="E29" i="5"/>
  <c r="G24" i="7" s="1"/>
  <c r="N22" i="3"/>
  <c r="R22" i="3"/>
  <c r="T22" i="3" s="1"/>
  <c r="K28" i="5"/>
  <c r="M28" i="5" s="1"/>
  <c r="P30" i="3"/>
  <c r="I23" i="7"/>
  <c r="E29" i="7"/>
  <c r="R23" i="3"/>
  <c r="T23" i="3" s="1"/>
  <c r="E30" i="5"/>
  <c r="F47" i="1"/>
  <c r="K32" i="5"/>
  <c r="M32" i="5" s="1"/>
  <c r="G28" i="5"/>
  <c r="E24" i="7"/>
  <c r="E12" i="7"/>
  <c r="R15" i="3"/>
  <c r="T15" i="3" s="1"/>
  <c r="E27" i="7"/>
  <c r="I20" i="5"/>
  <c r="K11" i="4"/>
  <c r="K22" i="4" s="1"/>
  <c r="H18" i="4"/>
  <c r="I28" i="7"/>
  <c r="E15" i="7"/>
  <c r="I34" i="5"/>
  <c r="G32" i="5"/>
  <c r="F45" i="1"/>
  <c r="D58" i="1"/>
  <c r="E11" i="7"/>
  <c r="D34" i="5"/>
  <c r="I30" i="3"/>
  <c r="E14" i="7"/>
  <c r="N34" i="3" l="1"/>
  <c r="N38" i="3"/>
  <c r="N42" i="3"/>
  <c r="M106" i="2"/>
  <c r="I124" i="2"/>
  <c r="M124" i="2" s="1"/>
  <c r="F58" i="1"/>
  <c r="E16" i="7"/>
  <c r="G19" i="5"/>
  <c r="E13" i="8" s="1"/>
  <c r="G13" i="8" s="1"/>
  <c r="E27" i="8"/>
  <c r="G27" i="8" s="1"/>
  <c r="I27" i="8" s="1"/>
  <c r="E26" i="8"/>
  <c r="G26" i="8" s="1"/>
  <c r="K19" i="5"/>
  <c r="M19" i="5" s="1"/>
  <c r="G12" i="5"/>
  <c r="E20" i="8" s="1"/>
  <c r="G20" i="8" s="1"/>
  <c r="G31" i="5"/>
  <c r="K31" i="5"/>
  <c r="M31" i="5" s="1"/>
  <c r="G17" i="5"/>
  <c r="E18" i="8" s="1"/>
  <c r="G18" i="8" s="1"/>
  <c r="K17" i="5"/>
  <c r="M17" i="5" s="1"/>
  <c r="K18" i="5"/>
  <c r="M18" i="5" s="1"/>
  <c r="G18" i="5"/>
  <c r="G13" i="7"/>
  <c r="I13" i="7" s="1"/>
  <c r="G9" i="7"/>
  <c r="I9" i="7" s="1"/>
  <c r="I14" i="7"/>
  <c r="I27" i="7"/>
  <c r="K16" i="5"/>
  <c r="M16" i="5" s="1"/>
  <c r="N14" i="3"/>
  <c r="N36" i="3" s="1"/>
  <c r="E15" i="5"/>
  <c r="I15" i="7"/>
  <c r="E16" i="8"/>
  <c r="G16" i="8" s="1"/>
  <c r="K28" i="4"/>
  <c r="K13" i="5"/>
  <c r="M13" i="5" s="1"/>
  <c r="G13" i="5"/>
  <c r="E17" i="8" s="1"/>
  <c r="G17" i="8" s="1"/>
  <c r="K11" i="5"/>
  <c r="M11" i="5" s="1"/>
  <c r="R14" i="3"/>
  <c r="T14" i="3" s="1"/>
  <c r="G22" i="7"/>
  <c r="I22" i="7" s="1"/>
  <c r="K27" i="5"/>
  <c r="M27" i="5" s="1"/>
  <c r="I24" i="7"/>
  <c r="K33" i="5"/>
  <c r="M33" i="5" s="1"/>
  <c r="I29" i="7"/>
  <c r="G33" i="5"/>
  <c r="E32" i="8" s="1"/>
  <c r="G32" i="8" s="1"/>
  <c r="I32" i="8" s="1"/>
  <c r="G11" i="5"/>
  <c r="G29" i="5"/>
  <c r="K13" i="3"/>
  <c r="J105" i="2"/>
  <c r="J124" i="2" s="1"/>
  <c r="K29" i="5"/>
  <c r="M29" i="5" s="1"/>
  <c r="E31" i="8"/>
  <c r="G31" i="8" s="1"/>
  <c r="I31" i="8" s="1"/>
  <c r="K30" i="4"/>
  <c r="K18" i="4"/>
  <c r="E30" i="7"/>
  <c r="G25" i="7"/>
  <c r="I25" i="7" s="1"/>
  <c r="K30" i="5"/>
  <c r="M30" i="5" s="1"/>
  <c r="G30" i="5"/>
  <c r="E34" i="5"/>
  <c r="E34" i="7" l="1"/>
  <c r="G36" i="5"/>
  <c r="G37" i="5"/>
  <c r="E30" i="8"/>
  <c r="G30" i="8" s="1"/>
  <c r="I30" i="8" s="1"/>
  <c r="E10" i="8"/>
  <c r="G10" i="8" s="1"/>
  <c r="K30" i="3"/>
  <c r="E14" i="5"/>
  <c r="E20" i="5" s="1"/>
  <c r="E28" i="8"/>
  <c r="G28" i="8" s="1"/>
  <c r="I28" i="8" s="1"/>
  <c r="G12" i="7"/>
  <c r="I12" i="7" s="1"/>
  <c r="G15" i="5"/>
  <c r="G23" i="5" s="1"/>
  <c r="E14" i="8"/>
  <c r="G14" i="8" s="1"/>
  <c r="K15" i="5"/>
  <c r="M15" i="5" s="1"/>
  <c r="I30" i="7"/>
  <c r="I32" i="7"/>
  <c r="I36" i="7" s="1"/>
  <c r="N13" i="3"/>
  <c r="N32" i="3" s="1"/>
  <c r="N40" i="3" s="1"/>
  <c r="R13" i="3"/>
  <c r="G34" i="5"/>
  <c r="M34" i="5"/>
  <c r="K34" i="5"/>
  <c r="G30" i="7"/>
  <c r="E29" i="8"/>
  <c r="I26" i="8"/>
  <c r="I33" i="8" l="1"/>
  <c r="E25" i="8"/>
  <c r="G25" i="8" s="1"/>
  <c r="I25" i="8" s="1"/>
  <c r="T13" i="3"/>
  <c r="R30" i="3"/>
  <c r="T30" i="3" s="1"/>
  <c r="G11" i="7"/>
  <c r="G14" i="5"/>
  <c r="G22" i="5" s="1"/>
  <c r="G40" i="5" s="1"/>
  <c r="K14" i="5"/>
  <c r="G29" i="8"/>
  <c r="G33" i="8" s="1"/>
  <c r="E33" i="8"/>
  <c r="I10" i="8"/>
  <c r="G20" i="5" l="1"/>
  <c r="G41" i="5"/>
  <c r="M14" i="5"/>
  <c r="M20" i="5" s="1"/>
  <c r="K20" i="5"/>
  <c r="E19" i="8"/>
  <c r="G16" i="7"/>
  <c r="G34" i="7" s="1"/>
  <c r="I11" i="7"/>
  <c r="I16" i="7" s="1"/>
  <c r="I34" i="7" s="1"/>
  <c r="G19" i="8" l="1"/>
  <c r="E21" i="8"/>
  <c r="E22" i="8" s="1"/>
  <c r="H20" i="8" l="1"/>
  <c r="I20" i="8" s="1"/>
  <c r="H18" i="8"/>
  <c r="I18" i="8" s="1"/>
  <c r="H16" i="8"/>
  <c r="I16" i="8" s="1"/>
  <c r="H13" i="8"/>
  <c r="H17" i="8"/>
  <c r="I17" i="8" s="1"/>
  <c r="H15" i="8"/>
  <c r="I15" i="8" s="1"/>
  <c r="H14" i="8"/>
  <c r="I14" i="8" s="1"/>
  <c r="H19" i="8"/>
  <c r="I19" i="8" s="1"/>
  <c r="G21" i="8"/>
  <c r="H21" i="8" l="1"/>
  <c r="H37" i="8" s="1"/>
  <c r="I13" i="8"/>
  <c r="I21" i="8" s="1"/>
  <c r="O9" i="13" l="1"/>
  <c r="O5" i="13"/>
</calcChain>
</file>

<file path=xl/sharedStrings.xml><?xml version="1.0" encoding="utf-8"?>
<sst xmlns="http://schemas.openxmlformats.org/spreadsheetml/2006/main" count="791" uniqueCount="279">
  <si>
    <t xml:space="preserve">                 ESTADO DE SANTA CATARINA</t>
  </si>
  <si>
    <t xml:space="preserve">                 SECRETARIA DE ESTADO DA SAÚDE</t>
  </si>
  <si>
    <t xml:space="preserve">                 SUPERINTENDÊNCIA DE ATENÇÃO À SAÚDE </t>
  </si>
  <si>
    <t xml:space="preserve">                 DIRETORIA DE ATENÇÃO ESPECIALIZADA </t>
  </si>
  <si>
    <t xml:space="preserve">                 GERÊNCIA DE MONITORAMENTO E AVALIAÇÃO EM SAÚDE</t>
  </si>
  <si>
    <t>Município</t>
  </si>
  <si>
    <t xml:space="preserve">Teto Mensal Hospitalar Neuro </t>
  </si>
  <si>
    <t>Cirurgia Adulto</t>
  </si>
  <si>
    <t xml:space="preserve">Cirurgia Infantil </t>
  </si>
  <si>
    <t>Total</t>
  </si>
  <si>
    <t>BLUMENAU</t>
  </si>
  <si>
    <t>CAÇADOR</t>
  </si>
  <si>
    <t>CHAPECÓ</t>
  </si>
  <si>
    <t>CONCÓRDIA</t>
  </si>
  <si>
    <t>CRICIÚMA</t>
  </si>
  <si>
    <t>ITAJAÍ</t>
  </si>
  <si>
    <t>JARAGUÁ DO SUL</t>
  </si>
  <si>
    <t>JOAÇABA</t>
  </si>
  <si>
    <t>JOINVILLE</t>
  </si>
  <si>
    <t>LAGES</t>
  </si>
  <si>
    <t>MAFRA</t>
  </si>
  <si>
    <t>RIO DO SUL</t>
  </si>
  <si>
    <t>TUBARÃO</t>
  </si>
  <si>
    <t>FLORIANÓPOLIS</t>
  </si>
  <si>
    <t>JOINVILLE INFANTIL</t>
  </si>
  <si>
    <t>FLORIANÓPOLIS INFANTIL</t>
  </si>
  <si>
    <t xml:space="preserve">Teto Mensal Hospitalar Neuro Endo </t>
  </si>
  <si>
    <t>Cirurgia</t>
  </si>
  <si>
    <t>Blumenau</t>
  </si>
  <si>
    <t>Criciúma</t>
  </si>
  <si>
    <t>Itajaí</t>
  </si>
  <si>
    <t>Joinville</t>
  </si>
  <si>
    <t>Lages</t>
  </si>
  <si>
    <t>Florianópolis</t>
  </si>
  <si>
    <t>Teto Mensal Hospitalar Neuro + Neuro Endo</t>
  </si>
  <si>
    <t xml:space="preserve">Neuro </t>
  </si>
  <si>
    <t>Neuro Endo</t>
  </si>
  <si>
    <t>Chapecó</t>
  </si>
  <si>
    <t>Jaraguá do Sul</t>
  </si>
  <si>
    <t>Rio do Sul</t>
  </si>
  <si>
    <t>São Bento do Sul</t>
  </si>
  <si>
    <t>Joaçaba</t>
  </si>
  <si>
    <t>Porto União</t>
  </si>
  <si>
    <t>Tubarão</t>
  </si>
  <si>
    <t>PRODUÇÃO  CIRURGIAS NEUROLÓGICAS</t>
  </si>
  <si>
    <t>Produçã MAC</t>
  </si>
  <si>
    <t>Produçã FAEC</t>
  </si>
  <si>
    <t>CIRURGIAS 0403</t>
  </si>
  <si>
    <t>Físico</t>
  </si>
  <si>
    <t>Financeiro</t>
  </si>
  <si>
    <t>2303892 HOSPITAL SAO FRANCISCO - Concórdia</t>
  </si>
  <si>
    <t>2306336 HOSPITAL E MATERNIDADE SAO JOSE - Jaragu  do Sul</t>
  </si>
  <si>
    <t>2436469 HOSPITAL MUNICIPAL SAO JOSE - Joinville</t>
  </si>
  <si>
    <t>2491710 HOSPITAL NOSSA SENHORA DA CONCEICAO - TubarÆo</t>
  </si>
  <si>
    <t>2504316 SOCIEDADE MAE DA DIVINA PROVIDENCIAHOSP N SRA DOS PRAZERES -</t>
  </si>
  <si>
    <t>2522691 HOSPITAL E MATERNIDADE MARIETA KONDER BORNHAUSEN - Itaja¡</t>
  </si>
  <si>
    <t>2537788 ASSOCIACAO HOSPITALAR LENOIR VARGAS HOSPITAL REGIONAL - Chap</t>
  </si>
  <si>
    <t>2691841 HOSPITAL GOVERNADOR CELSO RAMOS - Florian¢polis</t>
  </si>
  <si>
    <t>2691868 HOSPITAL INFANTIL JOANA DE GUSMAO - Florian¢polis</t>
  </si>
  <si>
    <t>2758164 HOSPITAL SAO JOSE - Crici£ma</t>
  </si>
  <si>
    <t>6048692 HOSPITAL MATERNO INFANTIL DR JESER AMARANTE FARIA - Joinvill</t>
  </si>
  <si>
    <t>2301830 HOSPITAL MAICE - Caçador</t>
  </si>
  <si>
    <t>2558246 HOSPITAL SANTA ISABEL - Blumenau</t>
  </si>
  <si>
    <t>2560771 HOSPITAL UNIVERSITARIO SANTA TEREZINHA - Joa‡aba</t>
  </si>
  <si>
    <t>2568713 HOSPITAL REGIONAL ALTO VALE - Rio do Sul</t>
  </si>
  <si>
    <t>2379333 HOSPITAL SÃO VICENTE DE PAULO – Mafra</t>
  </si>
  <si>
    <t>TOTAL</t>
  </si>
  <si>
    <t>CIRURGIAS MULTIPLAS</t>
  </si>
  <si>
    <t>2303892 HOSPITAL SAO FRANCISCO - Conc¢rdia</t>
  </si>
  <si>
    <t>2301830 HOSPITAL MAICE - Ca‡ador</t>
  </si>
  <si>
    <t>CIRURGIAS SEQUENCIAIS DE NEURO</t>
  </si>
  <si>
    <t xml:space="preserve">Produçã Total </t>
  </si>
  <si>
    <t xml:space="preserve">Termo de Compromisso </t>
  </si>
  <si>
    <t>CIRURGIAS  NEURO ENDO-VASCULAR 04.03.07</t>
  </si>
  <si>
    <t xml:space="preserve">% Produção / Termo </t>
  </si>
  <si>
    <t>CIRURGIAS NEURO GERAL</t>
  </si>
  <si>
    <t xml:space="preserve">                        ESTADO DE SANTA CATARINA</t>
  </si>
  <si>
    <t xml:space="preserve">                        SECRETARIA DE ESTADO DA SAÚDE</t>
  </si>
  <si>
    <t xml:space="preserve">                        SUPERINTENDÊNCIA DE ATENÇÃO À SAÚDE </t>
  </si>
  <si>
    <t xml:space="preserve">                        DIRETORIA DE ATENÇÃO ESPECIALIZADA </t>
  </si>
  <si>
    <t xml:space="preserve">                        GERÊNCIA DE MONITORAMENTO E AVALIAÇÃO EM SAÚDE</t>
  </si>
  <si>
    <t>Hospital</t>
  </si>
  <si>
    <t>Teto Mensal Hospitalar</t>
  </si>
  <si>
    <t>GESTÃO</t>
  </si>
  <si>
    <t>Teto Hospitalar Mensão</t>
  </si>
  <si>
    <t>Desconto 0403 com CID de ONCO</t>
  </si>
  <si>
    <t>Teto
X
Produção</t>
  </si>
  <si>
    <t>Produção FAEC</t>
  </si>
  <si>
    <t xml:space="preserve">Produção Geral </t>
  </si>
  <si>
    <t xml:space="preserve">Teto
X                          Produção Geral </t>
  </si>
  <si>
    <t>Del. CIB 431/14</t>
  </si>
  <si>
    <t>Teto</t>
  </si>
  <si>
    <t>Produção</t>
  </si>
  <si>
    <t xml:space="preserve">Faixa Federal </t>
  </si>
  <si>
    <t>HOSPITAL SANTA ISABEL</t>
  </si>
  <si>
    <t>GM</t>
  </si>
  <si>
    <t>ASSOCIAÇÃO HOSPITALAR LENOIR VARGAS HOSPITAL REGIONAL</t>
  </si>
  <si>
    <t xml:space="preserve"> HOSPITAL SÃO FRANCISCO</t>
  </si>
  <si>
    <t xml:space="preserve"> HOSPITAL SÃO JOSÉ</t>
  </si>
  <si>
    <t>GE</t>
  </si>
  <si>
    <t>HOSPITAL E MATERNIDADE MARIETA KONDER BORNHAUSEN</t>
  </si>
  <si>
    <t>HOSPITAL REGIONAL ALTO VALE</t>
  </si>
  <si>
    <t>HOSPITAL NOSSA SENHORA  DOS PRAZERES</t>
  </si>
  <si>
    <t>HOSPITAL UNIVERSITÁRIO SANTA TEREZINHA</t>
  </si>
  <si>
    <t>HOSPITAL MAICE</t>
  </si>
  <si>
    <t>HOSPITAL SÃO VICENTE DE PAULO</t>
  </si>
  <si>
    <t>HOSPITAL NOSSA SENHORA DA CONCEIÇÃO</t>
  </si>
  <si>
    <t>HOSPITAL GOVERNADOR CELSO RAMOS</t>
  </si>
  <si>
    <t>HOSPITAL INFANTIL JOANA DE GUSMÃO</t>
  </si>
  <si>
    <t>HOSPITAL MATERNO INFANTIL DR JESER AMARANTE FARIA</t>
  </si>
  <si>
    <t>Extrapolamento GM</t>
  </si>
  <si>
    <t xml:space="preserve">Sobra de Teto GM </t>
  </si>
  <si>
    <t>Extrapolamento GE</t>
  </si>
  <si>
    <t>Sobra de Teto GE</t>
  </si>
  <si>
    <t>Extrapolamento GERAL</t>
  </si>
  <si>
    <t>Sobra de Teto GERAL</t>
  </si>
  <si>
    <t>HOSPITAL</t>
  </si>
  <si>
    <t>Teto Hospitalar Mensal</t>
  </si>
  <si>
    <t xml:space="preserve">                             ESTADO DE SANTA CATARINA</t>
  </si>
  <si>
    <t xml:space="preserve">                             SECRETARIA DE ESTADO DA SAÚDE</t>
  </si>
  <si>
    <t xml:space="preserve">                             SUPERINTENDÊNCIA DE ATENÇÃO À SAÚDE </t>
  </si>
  <si>
    <t xml:space="preserve">                             DIRETORIA DE ATENÇÃO ESPECIALIZADA </t>
  </si>
  <si>
    <t xml:space="preserve">                            GERÊNCIA DE MONITORAMENTO E AVALIAÇÃO EM SAÚDE</t>
  </si>
  <si>
    <t>Teto
X
Produção MAC</t>
  </si>
  <si>
    <t>Produção GERAL</t>
  </si>
  <si>
    <t>Teto
X
Produção Geral</t>
  </si>
  <si>
    <t>Produção MAC</t>
  </si>
  <si>
    <t>GESTÃO MUNICIPAL</t>
  </si>
  <si>
    <t>SOBRAS DE TETO GM</t>
  </si>
  <si>
    <t>GESTÃO ESTADUAL</t>
  </si>
  <si>
    <t>SOBRAS DE TETO GE</t>
  </si>
  <si>
    <t>SOBRAS DE TETO GERAL</t>
  </si>
  <si>
    <t>ESTADO DE SANTA CATARINA</t>
  </si>
  <si>
    <t>SECRETARIA DE ESTADO DA SAÚDE</t>
  </si>
  <si>
    <t>GERÊNCIA DE CONTROLE E AVALIAÇÃO DE SISTEMAS DE SAÚDE</t>
  </si>
  <si>
    <t>Encontro de Contas Termo de Compromisso de Garantia de Acesso da Neurologia
Período Abrilde 2023
Neurologia GERAL</t>
  </si>
  <si>
    <t>Gestão</t>
  </si>
  <si>
    <t>Teto
Geral</t>
  </si>
  <si>
    <t>Produção
Geral</t>
  </si>
  <si>
    <t>GE/SES</t>
  </si>
  <si>
    <t>Total Geral</t>
  </si>
  <si>
    <t>Produção excedente</t>
  </si>
  <si>
    <t>Sobra do EC Outubro 2023</t>
  </si>
  <si>
    <t>Saldo a ser remanejado</t>
  </si>
  <si>
    <t>Remanejamento proporcional</t>
  </si>
  <si>
    <t>Saldo a ser considerado próximo EC</t>
  </si>
  <si>
    <t xml:space="preserve">GM </t>
  </si>
  <si>
    <t xml:space="preserve">GM  </t>
  </si>
  <si>
    <t>Remanejamento do superávit</t>
  </si>
  <si>
    <t>Sobra do EC Julho 2023</t>
  </si>
  <si>
    <t>Sobra do EC Julho + Dezembro</t>
  </si>
  <si>
    <t>Saldo a ser remanejado da Gestão Estadual</t>
  </si>
  <si>
    <t xml:space="preserve">Total a ser remanejado </t>
  </si>
  <si>
    <t>Encontro de Contas Termo de Compromisso de Garantia de Acesso da Neurologia
Período Junhoa Junhode 2021
DELIBERAÇÃO</t>
  </si>
  <si>
    <t>Sobra do EC 2º semestre 2020</t>
  </si>
  <si>
    <t>Valor a ser remanejado</t>
  </si>
  <si>
    <t>Remanejamento</t>
  </si>
  <si>
    <t>Sobra do EC 2º semestre 2020 + 1º trimestre 2021</t>
  </si>
  <si>
    <t>Hospitais SES</t>
  </si>
  <si>
    <t xml:space="preserve">                                                                                        Encontro de Contas Termo de Compromisso de Garantia de Acesso da Neurologia</t>
  </si>
  <si>
    <t xml:space="preserve">                                                                                                                               Período Abrilde 2023</t>
  </si>
  <si>
    <t xml:space="preserve">                                                                                                                                  Politica Hospitalar Catarinense</t>
  </si>
  <si>
    <t>MUNICÍPIO</t>
  </si>
  <si>
    <t>PRODUÇÃO GERAL</t>
  </si>
  <si>
    <t>TERMO</t>
  </si>
  <si>
    <t>PHC</t>
  </si>
  <si>
    <t>CUSTO MÉDIO</t>
  </si>
  <si>
    <t>FINANCEIRO</t>
  </si>
  <si>
    <t>FÍSICO</t>
  </si>
  <si>
    <t>META</t>
  </si>
  <si>
    <t>PRODUÇÃO</t>
  </si>
  <si>
    <t>Procedimentos realizados</t>
  </si>
  <si>
    <t>2306336 HOSPITAL E MATERNIDADE SAO JOSE - Jaraguá do Sul</t>
  </si>
  <si>
    <t>2491710 HOSPITAL NOSSA SENHORA DA CONCEICAO - Tubarão</t>
  </si>
  <si>
    <t>2504316 SOCIEDADE MAE DA DIVINA PROVIDENCIAHOSP N SRA DOS PR</t>
  </si>
  <si>
    <t>2522691 HOSPITAL E MATERNIDADE MARIETA KONDER BORNHAUSEN - I</t>
  </si>
  <si>
    <t>2691841 HOSPITAL GOVERNADOR CELSO RAMOS - Florianópolis</t>
  </si>
  <si>
    <t>2691868 HOSPITAL INFANTIL JOANA DE GUSMAO - Florianópolis</t>
  </si>
  <si>
    <t>2758164 HOSPITAL SAO JOSE - Criciúma</t>
  </si>
  <si>
    <t xml:space="preserve">6048692 HOSPITAL MATERNO INFANTIL DR JESER AMARANTE FARIA - </t>
  </si>
  <si>
    <t>2560771 HOSPITAL UNIVERSITARIO SANTA TEREZINHA - Joaçaba</t>
  </si>
  <si>
    <t>2379333 HOSPITAL SAO VICENTE DE PAULO - Mafra</t>
  </si>
  <si>
    <t>0403020050 MICRONEUROLISE DE NERVO PERIFERICO</t>
  </si>
  <si>
    <t>0403020115 TRATAMENTO CIRURGICO DE NEUROPATIA COMPRESSIVA COM OU SEM MICROCIRURGIA</t>
  </si>
  <si>
    <t>0403030145 MICROCIRURGIA PARA TUMOR INTRACRANIANO</t>
  </si>
  <si>
    <t>0403030153 MICROCIRURGIA PARA TUMOR INTRACRANIANO (COM TECNICA COMPLEMENTAR)</t>
  </si>
  <si>
    <t>0403050030 BLOQUEIOS PROLONGADOS DE SISTEMA NERVOSO PERIFERICO / CENTRAL COM BOMBA DE INFUSAO</t>
  </si>
  <si>
    <t>0403050103 RIZOTOMIA / NEUROTOMIA PERCUTANEA POR RADIOFREQUENCIA</t>
  </si>
  <si>
    <t>0403050154 TRATAMENTO DE LESAO DO SISTEMA NEUROVEGETATIVO POR AGENTES QUIMICOS</t>
  </si>
  <si>
    <t>0403070058 EMBOLIZACAO DE ANEURISMA CEREBRAL MAIOR QUE 1,5 CM COM COLO LARGO</t>
  </si>
  <si>
    <t>0403070163 EMBOLIZACAO DE ANEURISMA CEREBRAL MENOR DO QUE 1,5 CM COM COLO LARGO</t>
  </si>
  <si>
    <t>TCGA</t>
  </si>
  <si>
    <t>%</t>
  </si>
  <si>
    <t>ESTAB_AC_NEURO</t>
  </si>
  <si>
    <t>Eletivo</t>
  </si>
  <si>
    <t>Urgência</t>
  </si>
  <si>
    <t>2522691 HOSPITAL E MATERNIDADE MARIETA KONDER BORNHAUSEN - Itajaí</t>
  </si>
  <si>
    <t>Produção por Carater de Atendimento Maio de 2024</t>
  </si>
  <si>
    <t>2537788 ASSOCIACAO HOSPITALAR LENOIR VARGAS HOSPITAL REGIONA</t>
  </si>
  <si>
    <t>0403010144 RECONSTRUCAO CRANIANA / CRANIO-FACIAL</t>
  </si>
  <si>
    <t>0403070171 TRATAMENTO DO ACIDENTE VASCULAR CEREBRAL ISQUEMICO AGUDO COM TROMBECTOMIA MECANICA</t>
  </si>
  <si>
    <t>MAC/FAEC</t>
  </si>
  <si>
    <t>Financiamento</t>
  </si>
  <si>
    <t>2024/Fev</t>
  </si>
  <si>
    <t>2024/Mar</t>
  </si>
  <si>
    <t>2024/Abr</t>
  </si>
  <si>
    <t>2024/Mai</t>
  </si>
  <si>
    <t>2024/Jun</t>
  </si>
  <si>
    <t>04 Fundo de Ações Estratégicas e Compensações FAEC</t>
  </si>
  <si>
    <t>06 Média e Alta Complexidade (MAC)</t>
  </si>
  <si>
    <t>0403010241 TRATAMENTO CIRURGICO DE FISTULA LIQUORICA CRANIANA</t>
  </si>
  <si>
    <t>2024/Out</t>
  </si>
  <si>
    <t>2024/Nov</t>
  </si>
  <si>
    <t>Encontro de Contas Termo de Compromisso de Garantia de Acesso da Neurologia
Período Novembro de 2024
DELIBERAÇÃO</t>
  </si>
  <si>
    <t>2024/Dez</t>
  </si>
  <si>
    <t>2025/Jan</t>
  </si>
  <si>
    <t>0403030064 HIPOFISECTOMIA TRANSESFENOIDAL POR TECNICA COMPLEMENTAR</t>
  </si>
  <si>
    <t>Encontro de Contas Termo de Compromisso de Garantia de Acesso da Neurologia
Período Março de 2025
Neurologia GERAL</t>
  </si>
  <si>
    <t>0415010012 TRATAMENTO C/ CIRURGIAS MULTIPLAS</t>
  </si>
  <si>
    <t>0415020077 PROCEDIMENTOS SEQUENCIAIS EM NEUROCIRURGIA</t>
  </si>
  <si>
    <t>0403010390 DRENAGEM LIQUORICA LOMBAR EXTERNA</t>
  </si>
  <si>
    <t>0403020069 MICRONEURORRAFIA</t>
  </si>
  <si>
    <t>0403030099 MICROCIRURGIA DE TUMOR MEDULAR COM TECNICA COMPLEMENTAR</t>
  </si>
  <si>
    <t>0403070015 ANGIOPLASTIA INTRACRANIANA EM VASO-ESPASMO</t>
  </si>
  <si>
    <t>0403070155 EMBOLIZACAO DE ANEURISMA CEREBRAL MENOR QUE 1,5 CM COM COLO ESTREITO</t>
  </si>
  <si>
    <t>2025/Fev</t>
  </si>
  <si>
    <t>2025/Mar</t>
  </si>
  <si>
    <t>2025/Abr</t>
  </si>
  <si>
    <t>2025/Jun</t>
  </si>
  <si>
    <t>2025Mai</t>
  </si>
  <si>
    <t>0403020026 ENXERTO MICROCIRURGICO DE NERVO PERIFERICO (UNICO NERVO)</t>
  </si>
  <si>
    <t>0403070120 EMBOLIZACAO DE MALFORMACAO ARTERIO-VENOSA INTRAPARENQUIMATOSA DO SISTEMA NERVOSO CENTRAL</t>
  </si>
  <si>
    <t>0403070139 EMBOLIZACAO DE TUMOR INTRA-CRANIANO OU DA CABECA E PESCOCO</t>
  </si>
  <si>
    <t>2025/Jul</t>
  </si>
  <si>
    <t>0403020034 MICROCIRURGIA DE PLEXO BRAQUIAL COM EXPLORACAO E NEUROLISE</t>
  </si>
  <si>
    <t>0403020131 TRATAMENTO MICROCIRURGICO DE TUMOR DE NERVO PERIFERICO / NEUROMA</t>
  </si>
  <si>
    <t>0403080100 TROCA DE GERADOR DE PULSOS PARA ESTIMULACAO CEREBRAL</t>
  </si>
  <si>
    <t>2025/Ago</t>
  </si>
  <si>
    <t xml:space="preserve">Lages Infantil </t>
  </si>
  <si>
    <t xml:space="preserve">Blumanau Infantil </t>
  </si>
  <si>
    <t xml:space="preserve">Jaraguá do Sul infantil </t>
  </si>
  <si>
    <t>LAGES  INFANTIL</t>
  </si>
  <si>
    <t>BLUMENAU INFANTIL</t>
  </si>
  <si>
    <t>JARAGUÁ DO SUL INFANTIL</t>
  </si>
  <si>
    <t>HOSPITAL INFANTIL SEARA DO BEM</t>
  </si>
  <si>
    <t>HOSPITAL SANTO ANTONIO</t>
  </si>
  <si>
    <t xml:space="preserve"> HOSPITAL JARAGUÁ</t>
  </si>
  <si>
    <t>2662914 HOSPITAL INFANTIL SEARA DO BEM - Lages</t>
  </si>
  <si>
    <t>2558254 HOSPITAL SANTO ANTONIO - Blumenau</t>
  </si>
  <si>
    <t>2306344 HOSPITAL JARAGUÁ - Jaraguá do Sul</t>
  </si>
  <si>
    <t>0403010047 CRANIOTOMIA PARA RETIRADA DE CISTO / ABSCESSO / GRANULOMA ENCEFALICO</t>
  </si>
  <si>
    <t>0403010217 TRATAMENTO CIRURGICO DE CRANIOSSINOSTOSE COMPLEXA</t>
  </si>
  <si>
    <t>0403010225 TRATAMENTO CIRURGICO DE DISRAFISMO ABERTO</t>
  </si>
  <si>
    <t>0403010357 TREPANACAO CRANIANA PARA PUNCAO OU BIOPSIA (COM TECNICA COMPLEMENTAR)</t>
  </si>
  <si>
    <t>0403030056 CRANIECTOMIA POR TUMOR OSSEO</t>
  </si>
  <si>
    <t>0403030080 MICROCIRURGIA DE TUMOR INTRADURAL E EXTRAMEDULAR</t>
  </si>
  <si>
    <t>0403030102 MICROCIRURGIA DE TUMOR MEDULAR</t>
  </si>
  <si>
    <t>0403070040 EMBOLIZACAO DE ANEURISMA CEREBRAL MAIOR QUE 1,5 CM COM COLO ESTREITO</t>
  </si>
  <si>
    <t>0403070082 EMBOLIZACAO DE FISTULA ARTERIO-VENOSA DA CABECA E PESCOCO</t>
  </si>
  <si>
    <t>2025/SET</t>
  </si>
  <si>
    <t>DATA DE TABULAÇÃO: 17/12/2025</t>
  </si>
  <si>
    <t>Produção por Carater de Atendimento AOUTUBRO de 2025</t>
  </si>
  <si>
    <t>Encontro de Contas Termo de Compromisso de Garantia de Acesso Neurologia
Período OUTUBRO  de 2025
CIRURGIA</t>
  </si>
  <si>
    <t>Encontro de Contas Termo de Compromisso de Garantia de Acesso Neurologia
Período  OUTUBRO de 2025
Neuro Endo</t>
  </si>
  <si>
    <t>Produção por Procedimento OUTUBRO de 2025</t>
  </si>
  <si>
    <t>Produção por Carater de Atendimento OUTUBRO de 2025</t>
  </si>
  <si>
    <t>2025/OUT</t>
  </si>
  <si>
    <t>0403010055 CRANIOTOMIA PARA RETIRADA DE CISTO / ABSCESSO / GRANULOMA ENCEFALICO (COM TECNICA COMPLEMENTAR)</t>
  </si>
  <si>
    <t>0403020042 MICROCIRURGIA DE PLEXO BRAQUIAL COM MICROENXERTIA</t>
  </si>
  <si>
    <t>0403030021 CRANIOTOMIA PARA BIOPSIA ENCEFALICA (COM TECNICA COMPLEMENTAR)</t>
  </si>
  <si>
    <t>0403040060 MICROCIRURGIA PARA MALFORMACAO ARTERIO-VENOSA CEREBRAL PROFUNDA</t>
  </si>
  <si>
    <t>0403040078 MICROCIRURGIA VASCULAR INTRACRANIANA (COM TECNICA COMPLEMENTAR)</t>
  </si>
  <si>
    <t>0403040094 MICROCIRURGIA PARA ANEURISMA DA CIRCULACAO CEREBRAL ANTERIOR MAIOR QUE 1,5 CM</t>
  </si>
  <si>
    <t>0403040108 MICROCIRURGIA PARA ANEURISMA DA CIRCULACAO CEREBRAL POSTERIOR MAIOR QUE 1,5 CM</t>
  </si>
  <si>
    <t>0403040116 MICROCIRURGIA P/ARA ANEURISMA DA CIRCULACAO CEREBRAL ANTERIOR MENOR QUE 1,5 CM</t>
  </si>
  <si>
    <t>0403050057 IMPLANTE INTRATECAL DE BOMBA DE INFUSAO DE FARMACOS</t>
  </si>
  <si>
    <t>0403050073 MICROCIRURGIA COM RIZOTOMIA A CEU ABERTO</t>
  </si>
  <si>
    <t>0403060060 MICROCIRURGIA PARA RESSECCAO MULTILOBAR / HEMISFERECTOMIA / CALOSOTOMIA</t>
  </si>
  <si>
    <t>0403080010 IMPLANTE DE ELETRODO PARA ESTIMULACAO CEREBRAL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</si>
</sst>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164" formatCode="&quot; R$ &quot;* #,##0.00\ ;&quot; R$ &quot;* \(#,##0.00\);&quot; R$ &quot;* \-#\ ;@\ "/>
    <numFmt numFmtId="165" formatCode="* #,##0.00\ ;* \(#,##0.00\);* \-#\ ;@\ "/>
    <numFmt numFmtId="166" formatCode="[$R$-416]\ #,##0.00;[Red]\-[$R$-416]\ #,##0.00"/>
    <numFmt numFmtId="167" formatCode="* #,##0.00\ ;\-* #,##0.00\ ;* \-#\ ;@\ "/>
    <numFmt numFmtId="168" formatCode="\ [$R$-416]\ * #,##0.00\ ;\-[$R$-416]\ * #,##0.00\ ;\ [$R$-416]\ * \-#\ ;\ @\ "/>
    <numFmt numFmtId="169" formatCode="_-&quot;R$ &quot;* #,##0.00_-;&quot;-R$ &quot;* #,##0.00_-;_-&quot;R$ &quot;* \-??_-;_-@_-"/>
    <numFmt numFmtId="170" formatCode="&quot;R$ &quot;#,##0.00"/>
    <numFmt numFmtId="171" formatCode="[$R$-416]\ #,##0.00;[Red][$R$-416]\ #,##0.00"/>
  </numFmts>
  <fonts count="42">
    <font>
      <sz val="10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b/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b/>
      <sz val="18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u/>
      <sz val="10"/>
      <color rgb="FF0000EE"/>
      <name val="Arial"/>
      <family val="2"/>
      <charset val="1"/>
    </font>
    <font>
      <sz val="1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000000"/>
      <name val="Arial1"/>
      <charset val="1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333333"/>
      <name val="Arial"/>
      <family val="2"/>
      <charset val="1"/>
    </font>
    <font>
      <b/>
      <i/>
      <u/>
      <sz val="10"/>
      <color rgb="FF000000"/>
      <name val="Arial"/>
      <family val="2"/>
      <charset val="1"/>
    </font>
    <font>
      <sz val="6"/>
      <color rgb="FF000000"/>
      <name val="Arial1"/>
      <charset val="1"/>
    </font>
    <font>
      <b/>
      <sz val="6"/>
      <color rgb="FF000000"/>
      <name val="Arial1"/>
      <charset val="1"/>
    </font>
    <font>
      <b/>
      <sz val="10"/>
      <color rgb="FF000000"/>
      <name val="Arial1"/>
      <charset val="1"/>
    </font>
    <font>
      <sz val="12"/>
      <color rgb="FF000000"/>
      <name val="Arial"/>
      <family val="2"/>
      <charset val="1"/>
    </font>
    <font>
      <b/>
      <sz val="12"/>
      <name val="Arial"/>
      <family val="2"/>
      <charset val="1"/>
    </font>
    <font>
      <b/>
      <i/>
      <sz val="20"/>
      <color rgb="FF000000"/>
      <name val="Arial1"/>
      <charset val="1"/>
    </font>
    <font>
      <b/>
      <sz val="14"/>
      <color rgb="FF000000"/>
      <name val="Arial1"/>
      <charset val="1"/>
    </font>
    <font>
      <sz val="11"/>
      <color rgb="FF000000"/>
      <name val="Arial1"/>
      <charset val="1"/>
    </font>
    <font>
      <sz val="14"/>
      <color rgb="FF000000"/>
      <name val="Arial1"/>
      <charset val="1"/>
    </font>
    <font>
      <sz val="12"/>
      <color rgb="FF000000"/>
      <name val="Arial1"/>
      <charset val="1"/>
    </font>
    <font>
      <sz val="14"/>
      <color rgb="FF000000"/>
      <name val="Arial"/>
      <family val="2"/>
      <charset val="1"/>
    </font>
    <font>
      <b/>
      <sz val="12"/>
      <color rgb="FF000000"/>
      <name val="Arial1"/>
      <charset val="1"/>
    </font>
    <font>
      <b/>
      <sz val="18"/>
      <color rgb="FF000000"/>
      <name val="Arial1"/>
      <charset val="1"/>
    </font>
    <font>
      <sz val="18"/>
      <color rgb="FF000000"/>
      <name val="Arial1"/>
      <charset val="1"/>
    </font>
    <font>
      <b/>
      <sz val="11"/>
      <color rgb="FF000000"/>
      <name val="Arial1"/>
      <charset val="1"/>
    </font>
    <font>
      <sz val="11"/>
      <color rgb="FF000000"/>
      <name val="Arial"/>
      <family val="2"/>
      <charset val="1"/>
    </font>
    <font>
      <b/>
      <sz val="12"/>
      <color rgb="FFC9211E"/>
      <name val="Arial1"/>
      <charset val="1"/>
    </font>
    <font>
      <b/>
      <i/>
      <sz val="12"/>
      <color rgb="FF000000"/>
      <name val="Arial1"/>
      <charset val="1"/>
    </font>
    <font>
      <sz val="10"/>
      <color rgb="FF000000"/>
      <name val="Arial"/>
      <family val="2"/>
      <charset val="1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1"/>
    </font>
    <font>
      <b/>
      <sz val="14"/>
      <color rgb="FF000000"/>
      <name val="Arial"/>
      <family val="2"/>
    </font>
    <font>
      <b/>
      <sz val="11"/>
      <color rgb="FF000000"/>
      <name val="Arial"/>
      <family val="2"/>
      <charset val="1"/>
    </font>
  </fonts>
  <fills count="2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0CECE"/>
      </patternFill>
    </fill>
    <fill>
      <patternFill patternType="solid">
        <fgColor rgb="FFFFCCCC"/>
        <bgColor rgb="FFFFC7CE"/>
      </patternFill>
    </fill>
    <fill>
      <patternFill patternType="solid">
        <fgColor rgb="FFCC0000"/>
        <bgColor rgb="FF9C0006"/>
      </patternFill>
    </fill>
    <fill>
      <patternFill patternType="solid">
        <fgColor rgb="FFCCFFCC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CCCCCC"/>
      </patternFill>
    </fill>
    <fill>
      <patternFill patternType="solid">
        <fgColor rgb="FFBFBFBF"/>
        <bgColor rgb="FFC0C0C0"/>
      </patternFill>
    </fill>
    <fill>
      <patternFill patternType="solid">
        <fgColor rgb="FFCCCCCC"/>
        <bgColor rgb="FFD0CECE"/>
      </patternFill>
    </fill>
    <fill>
      <patternFill patternType="solid">
        <fgColor rgb="FFB2B2B2"/>
        <bgColor rgb="FFBFBFBF"/>
      </patternFill>
    </fill>
    <fill>
      <patternFill patternType="solid">
        <fgColor rgb="FF999999"/>
        <bgColor rgb="FF969696"/>
      </patternFill>
    </fill>
    <fill>
      <patternFill patternType="solid">
        <fgColor rgb="FF969696"/>
        <bgColor rgb="FF999999"/>
      </patternFill>
    </fill>
    <fill>
      <patternFill patternType="solid">
        <fgColor rgb="FFFFFF00"/>
        <bgColor rgb="FFFFFFC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4">
    <xf numFmtId="0" fontId="0" fillId="0" borderId="0"/>
    <xf numFmtId="165" fontId="36" fillId="0" borderId="0" applyBorder="0" applyProtection="0"/>
    <xf numFmtId="168" fontId="36" fillId="0" borderId="0" applyBorder="0" applyProtection="0"/>
    <xf numFmtId="9" fontId="36" fillId="0" borderId="0" applyBorder="0" applyProtection="0"/>
    <xf numFmtId="0" fontId="2" fillId="2" borderId="0" applyBorder="0" applyProtection="0"/>
    <xf numFmtId="0" fontId="2" fillId="3" borderId="0" applyBorder="0" applyProtection="0"/>
    <xf numFmtId="0" fontId="3" fillId="4" borderId="0" applyBorder="0" applyProtection="0"/>
    <xf numFmtId="0" fontId="3" fillId="0" borderId="0" applyBorder="0" applyProtection="0"/>
    <xf numFmtId="0" fontId="4" fillId="5" borderId="0" applyBorder="0" applyProtection="0"/>
    <xf numFmtId="0" fontId="2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164" fontId="11" fillId="0" borderId="0" applyBorder="0" applyProtection="0"/>
    <xf numFmtId="0" fontId="12" fillId="8" borderId="0" applyBorder="0" applyProtection="0"/>
    <xf numFmtId="0" fontId="13" fillId="0" borderId="0" applyBorder="0" applyProtection="0"/>
    <xf numFmtId="0" fontId="11" fillId="0" borderId="0"/>
    <xf numFmtId="0" fontId="14" fillId="0" borderId="0"/>
    <xf numFmtId="0" fontId="14" fillId="0" borderId="0"/>
    <xf numFmtId="0" fontId="15" fillId="0" borderId="0">
      <alignment vertical="center"/>
    </xf>
    <xf numFmtId="0" fontId="11" fillId="0" borderId="0"/>
    <xf numFmtId="0" fontId="16" fillId="8" borderId="1" applyProtection="0"/>
    <xf numFmtId="9" fontId="11" fillId="0" borderId="0" applyBorder="0" applyProtection="0"/>
    <xf numFmtId="0" fontId="17" fillId="0" borderId="0" applyBorder="0" applyProtection="0"/>
    <xf numFmtId="0" fontId="36" fillId="0" borderId="0" applyBorder="0" applyProtection="0"/>
    <xf numFmtId="0" fontId="36" fillId="0" borderId="0" applyBorder="0" applyProtection="0"/>
    <xf numFmtId="165" fontId="11" fillId="0" borderId="0" applyBorder="0" applyProtection="0"/>
    <xf numFmtId="0" fontId="4" fillId="0" borderId="0" applyBorder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0">
    <xf numFmtId="0" fontId="0" fillId="0" borderId="0" xfId="0"/>
    <xf numFmtId="0" fontId="13" fillId="9" borderId="0" xfId="18" applyFont="1" applyFill="1" applyBorder="1" applyAlignment="1" applyProtection="1">
      <alignment vertical="center"/>
    </xf>
    <xf numFmtId="165" fontId="13" fillId="9" borderId="0" xfId="1" applyFont="1" applyFill="1" applyBorder="1" applyAlignment="1" applyProtection="1">
      <alignment vertical="center"/>
    </xf>
    <xf numFmtId="0" fontId="18" fillId="9" borderId="0" xfId="18" applyFont="1" applyFill="1" applyBorder="1" applyAlignment="1" applyProtection="1">
      <alignment horizontal="left" vertical="center" indent="15"/>
    </xf>
    <xf numFmtId="0" fontId="0" fillId="0" borderId="0" xfId="0" applyFont="1" applyAlignment="1">
      <alignment vertical="center"/>
    </xf>
    <xf numFmtId="0" fontId="19" fillId="9" borderId="0" xfId="18" applyFont="1" applyFill="1" applyBorder="1" applyAlignment="1" applyProtection="1">
      <alignment horizontal="left" vertical="center" indent="15"/>
    </xf>
    <xf numFmtId="0" fontId="0" fillId="0" borderId="0" xfId="0" applyFont="1"/>
    <xf numFmtId="0" fontId="20" fillId="10" borderId="2" xfId="18" applyFont="1" applyFill="1" applyBorder="1" applyAlignment="1" applyProtection="1">
      <alignment horizontal="center" vertical="center"/>
    </xf>
    <xf numFmtId="0" fontId="20" fillId="9" borderId="0" xfId="18" applyFont="1" applyFill="1" applyBorder="1" applyAlignment="1" applyProtection="1">
      <alignment horizontal="center" vertical="center"/>
    </xf>
    <xf numFmtId="165" fontId="20" fillId="10" borderId="2" xfId="1" applyFont="1" applyFill="1" applyBorder="1" applyAlignment="1" applyProtection="1">
      <alignment horizontal="center" vertical="center"/>
    </xf>
    <xf numFmtId="165" fontId="20" fillId="10" borderId="2" xfId="1" applyFont="1" applyFill="1" applyBorder="1" applyAlignment="1" applyProtection="1">
      <alignment horizontal="center" vertical="center" wrapText="1"/>
    </xf>
    <xf numFmtId="0" fontId="13" fillId="9" borderId="2" xfId="18" applyFont="1" applyFill="1" applyBorder="1" applyAlignment="1" applyProtection="1">
      <alignment vertical="center"/>
    </xf>
    <xf numFmtId="166" fontId="0" fillId="0" borderId="2" xfId="1" applyNumberFormat="1" applyFont="1" applyBorder="1" applyAlignment="1" applyProtection="1">
      <alignment horizontal="left" vertical="center"/>
    </xf>
    <xf numFmtId="166" fontId="13" fillId="9" borderId="2" xfId="1" applyNumberFormat="1" applyFont="1" applyFill="1" applyBorder="1" applyAlignment="1" applyProtection="1">
      <alignment horizontal="left" vertical="center"/>
    </xf>
    <xf numFmtId="166" fontId="13" fillId="9" borderId="2" xfId="18" applyNumberFormat="1" applyFont="1" applyFill="1" applyBorder="1" applyAlignment="1" applyProtection="1">
      <alignment horizontal="left" vertical="center"/>
    </xf>
    <xf numFmtId="166" fontId="13" fillId="9" borderId="0" xfId="18" applyNumberFormat="1" applyFont="1" applyFill="1" applyBorder="1" applyAlignment="1" applyProtection="1">
      <alignment vertical="center"/>
    </xf>
    <xf numFmtId="0" fontId="13" fillId="0" borderId="2" xfId="18" applyFont="1" applyBorder="1" applyAlignment="1" applyProtection="1">
      <alignment vertical="center"/>
    </xf>
    <xf numFmtId="0" fontId="13" fillId="0" borderId="2" xfId="18" applyFont="1" applyBorder="1" applyAlignment="1" applyProtection="1"/>
    <xf numFmtId="166" fontId="20" fillId="10" borderId="2" xfId="1" applyNumberFormat="1" applyFont="1" applyFill="1" applyBorder="1" applyAlignment="1" applyProtection="1">
      <alignment horizontal="left" vertical="center"/>
    </xf>
    <xf numFmtId="0" fontId="20" fillId="9" borderId="3" xfId="18" applyFont="1" applyFill="1" applyBorder="1" applyAlignment="1" applyProtection="1">
      <alignment horizontal="center" vertical="center"/>
    </xf>
    <xf numFmtId="0" fontId="13" fillId="9" borderId="4" xfId="18" applyFont="1" applyFill="1" applyBorder="1" applyAlignment="1" applyProtection="1">
      <alignment vertical="center"/>
    </xf>
    <xf numFmtId="0" fontId="13" fillId="9" borderId="3" xfId="18" applyFont="1" applyFill="1" applyBorder="1" applyAlignment="1" applyProtection="1">
      <alignment vertical="center"/>
    </xf>
    <xf numFmtId="166" fontId="0" fillId="0" borderId="2" xfId="1" applyNumberFormat="1" applyFont="1" applyBorder="1" applyAlignment="1" applyProtection="1">
      <alignment horizontal="left"/>
    </xf>
    <xf numFmtId="0" fontId="13" fillId="9" borderId="5" xfId="18" applyFont="1" applyFill="1" applyBorder="1" applyAlignment="1" applyProtection="1">
      <alignment vertical="center"/>
    </xf>
    <xf numFmtId="0" fontId="20" fillId="11" borderId="2" xfId="18" applyFont="1" applyFill="1" applyBorder="1" applyAlignment="1" applyProtection="1">
      <alignment horizontal="center" vertical="center"/>
    </xf>
    <xf numFmtId="165" fontId="20" fillId="11" borderId="2" xfId="1" applyFont="1" applyFill="1" applyBorder="1" applyAlignment="1" applyProtection="1">
      <alignment horizontal="center" vertical="center"/>
    </xf>
    <xf numFmtId="166" fontId="13" fillId="9" borderId="4" xfId="1" applyNumberFormat="1" applyFont="1" applyFill="1" applyBorder="1" applyAlignment="1" applyProtection="1">
      <alignment horizontal="center" vertical="center"/>
    </xf>
    <xf numFmtId="166" fontId="13" fillId="9" borderId="4" xfId="18" applyNumberFormat="1" applyFont="1" applyFill="1" applyBorder="1" applyAlignment="1" applyProtection="1">
      <alignment horizontal="center" vertical="center"/>
    </xf>
    <xf numFmtId="166" fontId="0" fillId="0" borderId="2" xfId="1" applyNumberFormat="1" applyFont="1" applyBorder="1" applyAlignment="1" applyProtection="1">
      <alignment horizontal="center" vertical="center"/>
    </xf>
    <xf numFmtId="166" fontId="20" fillId="11" borderId="2" xfId="1" applyNumberFormat="1" applyFont="1" applyFill="1" applyBorder="1" applyAlignment="1" applyProtection="1">
      <alignment horizontal="center" vertical="center"/>
    </xf>
    <xf numFmtId="166" fontId="20" fillId="11" borderId="2" xfId="1" applyNumberFormat="1" applyFont="1" applyFill="1" applyBorder="1" applyAlignment="1" applyProtection="1">
      <alignment horizontal="left" vertical="center"/>
    </xf>
    <xf numFmtId="165" fontId="13" fillId="9" borderId="0" xfId="18" applyNumberFormat="1" applyFont="1" applyFill="1" applyBorder="1" applyAlignment="1" applyProtection="1">
      <alignment vertical="center"/>
    </xf>
    <xf numFmtId="167" fontId="13" fillId="9" borderId="0" xfId="18" applyNumberFormat="1" applyFont="1" applyFill="1" applyBorder="1" applyAlignment="1" applyProtection="1">
      <alignment vertical="center"/>
    </xf>
    <xf numFmtId="0" fontId="13" fillId="9" borderId="0" xfId="18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9" borderId="0" xfId="0" applyFill="1" applyBorder="1"/>
    <xf numFmtId="0" fontId="13" fillId="11" borderId="0" xfId="18" applyFont="1" applyFill="1" applyBorder="1" applyAlignment="1" applyProtection="1">
      <alignment vertical="center"/>
    </xf>
    <xf numFmtId="0" fontId="13" fillId="11" borderId="0" xfId="18" applyFont="1" applyFill="1" applyBorder="1" applyAlignment="1" applyProtection="1">
      <alignment horizontal="center" vertical="center"/>
    </xf>
    <xf numFmtId="0" fontId="21" fillId="0" borderId="0" xfId="0" applyFont="1"/>
    <xf numFmtId="0" fontId="21" fillId="0" borderId="4" xfId="0" applyFont="1" applyBorder="1"/>
    <xf numFmtId="0" fontId="22" fillId="13" borderId="4" xfId="18" applyFont="1" applyFill="1" applyBorder="1" applyAlignment="1" applyProtection="1">
      <alignment horizontal="center" vertical="center"/>
    </xf>
    <xf numFmtId="0" fontId="21" fillId="9" borderId="7" xfId="0" applyFont="1" applyFill="1" applyBorder="1"/>
    <xf numFmtId="0" fontId="21" fillId="9" borderId="2" xfId="0" applyFont="1" applyFill="1" applyBorder="1" applyAlignment="1">
      <alignment horizontal="center"/>
    </xf>
    <xf numFmtId="168" fontId="21" fillId="0" borderId="2" xfId="2" applyFont="1" applyBorder="1" applyAlignment="1" applyProtection="1">
      <alignment horizontal="center"/>
    </xf>
    <xf numFmtId="0" fontId="21" fillId="0" borderId="2" xfId="20" applyFont="1" applyBorder="1" applyAlignment="1">
      <alignment horizontal="center"/>
    </xf>
    <xf numFmtId="168" fontId="21" fillId="0" borderId="2" xfId="2" applyFont="1" applyBorder="1" applyAlignment="1" applyProtection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0" fillId="9" borderId="0" xfId="0" applyNumberFormat="1" applyFill="1" applyBorder="1"/>
    <xf numFmtId="0" fontId="21" fillId="9" borderId="7" xfId="0" applyFont="1" applyFill="1" applyBorder="1" applyAlignment="1">
      <alignment horizontal="justify"/>
    </xf>
    <xf numFmtId="0" fontId="21" fillId="9" borderId="7" xfId="18" applyFont="1" applyFill="1" applyBorder="1" applyAlignment="1" applyProtection="1">
      <alignment vertical="center"/>
    </xf>
    <xf numFmtId="0" fontId="21" fillId="9" borderId="0" xfId="18" applyFont="1" applyFill="1" applyBorder="1" applyAlignment="1" applyProtection="1">
      <alignment vertical="center"/>
    </xf>
    <xf numFmtId="0" fontId="21" fillId="9" borderId="0" xfId="18" applyFont="1" applyFill="1" applyBorder="1" applyAlignment="1" applyProtection="1">
      <alignment horizontal="center" vertical="center"/>
    </xf>
    <xf numFmtId="0" fontId="21" fillId="0" borderId="0" xfId="0" applyFont="1" applyAlignment="1">
      <alignment horizontal="center"/>
    </xf>
    <xf numFmtId="0" fontId="21" fillId="0" borderId="2" xfId="0" applyFont="1" applyBorder="1"/>
    <xf numFmtId="0" fontId="21" fillId="9" borderId="2" xfId="18" applyFont="1" applyFill="1" applyBorder="1" applyAlignment="1" applyProtection="1">
      <alignment vertical="center"/>
    </xf>
    <xf numFmtId="0" fontId="21" fillId="0" borderId="7" xfId="0" applyFont="1" applyBorder="1"/>
    <xf numFmtId="0" fontId="22" fillId="13" borderId="2" xfId="18" applyFont="1" applyFill="1" applyBorder="1" applyAlignment="1" applyProtection="1">
      <alignment horizontal="center" vertical="center"/>
    </xf>
    <xf numFmtId="0" fontId="13" fillId="0" borderId="0" xfId="18" applyFont="1" applyBorder="1" applyAlignment="1" applyProtection="1">
      <alignment vertical="center"/>
    </xf>
    <xf numFmtId="0" fontId="21" fillId="0" borderId="0" xfId="18" applyFont="1" applyBorder="1" applyAlignment="1" applyProtection="1">
      <alignment vertical="center"/>
    </xf>
    <xf numFmtId="168" fontId="21" fillId="0" borderId="0" xfId="0" applyNumberFormat="1" applyFont="1"/>
    <xf numFmtId="168" fontId="22" fillId="9" borderId="0" xfId="2" applyFont="1" applyFill="1" applyBorder="1" applyAlignment="1" applyProtection="1">
      <alignment horizontal="center" vertical="center"/>
    </xf>
    <xf numFmtId="0" fontId="9" fillId="0" borderId="2" xfId="0" applyFont="1" applyBorder="1"/>
    <xf numFmtId="0" fontId="9" fillId="0" borderId="0" xfId="0" applyFont="1"/>
    <xf numFmtId="0" fontId="22" fillId="9" borderId="0" xfId="18" applyFont="1" applyFill="1" applyBorder="1" applyAlignment="1" applyProtection="1">
      <alignment horizontal="center" vertical="center"/>
    </xf>
    <xf numFmtId="0" fontId="22" fillId="13" borderId="2" xfId="19" applyFont="1" applyFill="1" applyBorder="1" applyAlignment="1">
      <alignment vertical="center" wrapText="1"/>
    </xf>
    <xf numFmtId="0" fontId="9" fillId="9" borderId="7" xfId="0" applyFont="1" applyFill="1" applyBorder="1"/>
    <xf numFmtId="0" fontId="9" fillId="9" borderId="2" xfId="0" applyFont="1" applyFill="1" applyBorder="1" applyAlignment="1">
      <alignment horizontal="center"/>
    </xf>
    <xf numFmtId="168" fontId="9" fillId="9" borderId="2" xfId="2" applyFont="1" applyFill="1" applyBorder="1" applyAlignment="1" applyProtection="1">
      <alignment horizontal="center"/>
    </xf>
    <xf numFmtId="168" fontId="9" fillId="9" borderId="0" xfId="2" applyFont="1" applyFill="1" applyBorder="1" applyAlignment="1" applyProtection="1">
      <alignment horizontal="center"/>
    </xf>
    <xf numFmtId="0" fontId="9" fillId="0" borderId="2" xfId="0" applyFont="1" applyBorder="1" applyAlignment="1">
      <alignment horizontal="center"/>
    </xf>
    <xf numFmtId="9" fontId="9" fillId="0" borderId="2" xfId="3" applyFont="1" applyBorder="1" applyAlignment="1" applyProtection="1">
      <alignment horizontal="center"/>
    </xf>
    <xf numFmtId="0" fontId="9" fillId="9" borderId="7" xfId="0" applyFont="1" applyFill="1" applyBorder="1" applyAlignment="1">
      <alignment horizontal="justify"/>
    </xf>
    <xf numFmtId="0" fontId="9" fillId="9" borderId="2" xfId="18" applyFont="1" applyFill="1" applyBorder="1" applyAlignment="1" applyProtection="1">
      <alignment vertical="center"/>
    </xf>
    <xf numFmtId="0" fontId="9" fillId="9" borderId="4" xfId="18" applyFont="1" applyFill="1" applyBorder="1" applyAlignment="1" applyProtection="1">
      <alignment horizontal="center" vertical="center"/>
    </xf>
    <xf numFmtId="168" fontId="9" fillId="0" borderId="4" xfId="2" applyFont="1" applyBorder="1" applyAlignment="1" applyProtection="1">
      <alignment horizontal="left"/>
    </xf>
    <xf numFmtId="0" fontId="9" fillId="0" borderId="0" xfId="18" applyFont="1" applyBorder="1" applyAlignment="1" applyProtection="1">
      <alignment vertical="center"/>
    </xf>
    <xf numFmtId="0" fontId="13" fillId="9" borderId="0" xfId="18" applyFont="1" applyFill="1" applyBorder="1" applyAlignment="1" applyProtection="1">
      <alignment horizontal="left" vertical="center"/>
    </xf>
    <xf numFmtId="0" fontId="24" fillId="10" borderId="2" xfId="18" applyFont="1" applyFill="1" applyBorder="1" applyAlignment="1" applyProtection="1">
      <alignment horizontal="center" vertical="center"/>
    </xf>
    <xf numFmtId="0" fontId="24" fillId="9" borderId="3" xfId="18" applyFont="1" applyFill="1" applyBorder="1" applyAlignment="1" applyProtection="1">
      <alignment horizontal="center" vertical="center"/>
    </xf>
    <xf numFmtId="165" fontId="24" fillId="10" borderId="2" xfId="1" applyFont="1" applyFill="1" applyBorder="1" applyAlignment="1" applyProtection="1">
      <alignment horizontal="center" vertical="center"/>
    </xf>
    <xf numFmtId="0" fontId="24" fillId="14" borderId="2" xfId="18" applyFont="1" applyFill="1" applyBorder="1" applyAlignment="1" applyProtection="1">
      <alignment horizontal="center" vertical="center"/>
    </xf>
    <xf numFmtId="0" fontId="24" fillId="12" borderId="5" xfId="18" applyFont="1" applyFill="1" applyBorder="1" applyAlignment="1" applyProtection="1">
      <alignment horizontal="center" vertical="center"/>
    </xf>
    <xf numFmtId="0" fontId="24" fillId="12" borderId="4" xfId="18" applyFont="1" applyFill="1" applyBorder="1" applyAlignment="1" applyProtection="1">
      <alignment horizontal="center" vertical="center"/>
    </xf>
    <xf numFmtId="0" fontId="25" fillId="9" borderId="2" xfId="18" applyFont="1" applyFill="1" applyBorder="1" applyAlignment="1" applyProtection="1">
      <alignment vertical="center"/>
    </xf>
    <xf numFmtId="0" fontId="26" fillId="9" borderId="3" xfId="18" applyFont="1" applyFill="1" applyBorder="1" applyAlignment="1" applyProtection="1">
      <alignment vertical="center"/>
    </xf>
    <xf numFmtId="165" fontId="26" fillId="9" borderId="4" xfId="1" applyFont="1" applyFill="1" applyBorder="1" applyAlignment="1" applyProtection="1">
      <alignment vertical="center"/>
    </xf>
    <xf numFmtId="165" fontId="26" fillId="9" borderId="4" xfId="18" applyNumberFormat="1" applyFont="1" applyFill="1" applyBorder="1" applyAlignment="1" applyProtection="1">
      <alignment vertical="center"/>
    </xf>
    <xf numFmtId="0" fontId="26" fillId="9" borderId="2" xfId="18" applyFont="1" applyFill="1" applyBorder="1" applyAlignment="1" applyProtection="1">
      <alignment horizontal="center" vertical="center"/>
    </xf>
    <xf numFmtId="166" fontId="26" fillId="9" borderId="4" xfId="1" applyNumberFormat="1" applyFont="1" applyFill="1" applyBorder="1" applyAlignment="1" applyProtection="1">
      <alignment horizontal="center" vertical="center"/>
    </xf>
    <xf numFmtId="166" fontId="26" fillId="9" borderId="2" xfId="18" applyNumberFormat="1" applyFont="1" applyFill="1" applyBorder="1" applyAlignment="1" applyProtection="1">
      <alignment horizontal="left" vertical="center"/>
    </xf>
    <xf numFmtId="166" fontId="26" fillId="15" borderId="4" xfId="18" applyNumberFormat="1" applyFont="1" applyFill="1" applyBorder="1" applyAlignment="1" applyProtection="1">
      <alignment horizontal="left" vertical="center"/>
    </xf>
    <xf numFmtId="165" fontId="26" fillId="9" borderId="2" xfId="1" applyFont="1" applyFill="1" applyBorder="1" applyAlignment="1" applyProtection="1">
      <alignment vertical="center"/>
    </xf>
    <xf numFmtId="165" fontId="26" fillId="9" borderId="2" xfId="18" applyNumberFormat="1" applyFont="1" applyFill="1" applyBorder="1" applyAlignment="1" applyProtection="1">
      <alignment vertical="center"/>
    </xf>
    <xf numFmtId="166" fontId="26" fillId="9" borderId="2" xfId="1" applyNumberFormat="1" applyFont="1" applyFill="1" applyBorder="1" applyAlignment="1" applyProtection="1">
      <alignment horizontal="center" vertical="center"/>
    </xf>
    <xf numFmtId="165" fontId="26" fillId="9" borderId="5" xfId="1" applyFont="1" applyFill="1" applyBorder="1" applyAlignment="1" applyProtection="1">
      <alignment vertical="center"/>
    </xf>
    <xf numFmtId="165" fontId="26" fillId="9" borderId="5" xfId="18" applyNumberFormat="1" applyFont="1" applyFill="1" applyBorder="1" applyAlignment="1" applyProtection="1">
      <alignment vertical="center"/>
    </xf>
    <xf numFmtId="166" fontId="26" fillId="9" borderId="5" xfId="1" applyNumberFormat="1" applyFont="1" applyFill="1" applyBorder="1" applyAlignment="1" applyProtection="1">
      <alignment horizontal="center" vertical="center"/>
    </xf>
    <xf numFmtId="166" fontId="26" fillId="9" borderId="5" xfId="18" applyNumberFormat="1" applyFont="1" applyFill="1" applyBorder="1" applyAlignment="1" applyProtection="1">
      <alignment horizontal="left" vertical="center"/>
    </xf>
    <xf numFmtId="166" fontId="24" fillId="10" borderId="2" xfId="1" applyNumberFormat="1" applyFont="1" applyFill="1" applyBorder="1" applyAlignment="1" applyProtection="1">
      <alignment horizontal="center" vertical="center"/>
    </xf>
    <xf numFmtId="166" fontId="24" fillId="15" borderId="2" xfId="18" applyNumberFormat="1" applyFont="1" applyFill="1" applyBorder="1" applyAlignment="1" applyProtection="1">
      <alignment horizontal="left" vertical="center"/>
    </xf>
    <xf numFmtId="166" fontId="24" fillId="10" borderId="2" xfId="1" applyNumberFormat="1" applyFont="1" applyFill="1" applyBorder="1" applyAlignment="1" applyProtection="1">
      <alignment horizontal="left" vertical="center"/>
    </xf>
    <xf numFmtId="169" fontId="26" fillId="12" borderId="2" xfId="18" applyNumberFormat="1" applyFont="1" applyFill="1" applyBorder="1" applyAlignment="1" applyProtection="1">
      <alignment vertical="center"/>
    </xf>
    <xf numFmtId="166" fontId="26" fillId="13" borderId="2" xfId="18" applyNumberFormat="1" applyFont="1" applyFill="1" applyBorder="1" applyAlignment="1" applyProtection="1">
      <alignment horizontal="left" vertical="center"/>
    </xf>
    <xf numFmtId="166" fontId="26" fillId="9" borderId="0" xfId="18" applyNumberFormat="1" applyFont="1" applyFill="1" applyBorder="1" applyAlignment="1" applyProtection="1">
      <alignment horizontal="left" vertical="center"/>
    </xf>
    <xf numFmtId="165" fontId="24" fillId="10" borderId="2" xfId="1" applyFont="1" applyFill="1" applyBorder="1" applyAlignment="1" applyProtection="1">
      <alignment vertical="center"/>
    </xf>
    <xf numFmtId="165" fontId="24" fillId="9" borderId="8" xfId="1" applyFont="1" applyFill="1" applyBorder="1" applyAlignment="1" applyProtection="1">
      <alignment vertical="center"/>
    </xf>
    <xf numFmtId="165" fontId="24" fillId="9" borderId="2" xfId="1" applyFont="1" applyFill="1" applyBorder="1" applyAlignment="1" applyProtection="1">
      <alignment vertical="center"/>
    </xf>
    <xf numFmtId="166" fontId="24" fillId="10" borderId="9" xfId="1" applyNumberFormat="1" applyFont="1" applyFill="1" applyBorder="1" applyAlignment="1" applyProtection="1">
      <alignment horizontal="left" vertical="center"/>
    </xf>
    <xf numFmtId="165" fontId="24" fillId="9" borderId="0" xfId="1" applyFont="1" applyFill="1" applyBorder="1" applyAlignment="1" applyProtection="1">
      <alignment vertical="center"/>
    </xf>
    <xf numFmtId="166" fontId="24" fillId="9" borderId="0" xfId="1" applyNumberFormat="1" applyFont="1" applyFill="1" applyBorder="1" applyAlignment="1" applyProtection="1">
      <alignment horizontal="left" vertical="center"/>
    </xf>
    <xf numFmtId="0" fontId="0" fillId="9" borderId="0" xfId="0" applyFill="1"/>
    <xf numFmtId="0" fontId="26" fillId="9" borderId="0" xfId="18" applyFont="1" applyFill="1" applyBorder="1" applyAlignment="1" applyProtection="1">
      <alignment vertical="center"/>
    </xf>
    <xf numFmtId="165" fontId="26" fillId="9" borderId="0" xfId="1" applyFont="1" applyFill="1" applyBorder="1" applyAlignment="1" applyProtection="1">
      <alignment vertical="center"/>
    </xf>
    <xf numFmtId="165" fontId="26" fillId="9" borderId="0" xfId="1" applyFont="1" applyFill="1" applyBorder="1" applyAlignment="1" applyProtection="1">
      <alignment horizontal="left" vertical="center"/>
    </xf>
    <xf numFmtId="170" fontId="24" fillId="13" borderId="2" xfId="1" applyNumberFormat="1" applyFont="1" applyFill="1" applyBorder="1" applyAlignment="1" applyProtection="1">
      <alignment horizontal="left" vertical="center"/>
    </xf>
    <xf numFmtId="0" fontId="26" fillId="9" borderId="0" xfId="18" applyFont="1" applyFill="1" applyBorder="1" applyAlignment="1" applyProtection="1">
      <alignment horizontal="left" vertical="center"/>
    </xf>
    <xf numFmtId="166" fontId="24" fillId="10" borderId="2" xfId="18" applyNumberFormat="1" applyFont="1" applyFill="1" applyBorder="1" applyAlignment="1" applyProtection="1">
      <alignment horizontal="center" vertical="center"/>
    </xf>
    <xf numFmtId="0" fontId="27" fillId="9" borderId="2" xfId="18" applyFont="1" applyFill="1" applyBorder="1" applyAlignment="1" applyProtection="1">
      <alignment vertical="center"/>
    </xf>
    <xf numFmtId="166" fontId="26" fillId="9" borderId="2" xfId="1" applyNumberFormat="1" applyFont="1" applyFill="1" applyBorder="1" applyAlignment="1" applyProtection="1">
      <alignment horizontal="left" vertical="center"/>
    </xf>
    <xf numFmtId="166" fontId="26" fillId="9" borderId="4" xfId="18" applyNumberFormat="1" applyFont="1" applyFill="1" applyBorder="1" applyAlignment="1" applyProtection="1">
      <alignment horizontal="left" vertical="center"/>
    </xf>
    <xf numFmtId="0" fontId="27" fillId="9" borderId="2" xfId="18" applyFont="1" applyFill="1" applyBorder="1" applyAlignment="1" applyProtection="1"/>
    <xf numFmtId="166" fontId="28" fillId="0" borderId="2" xfId="0" applyNumberFormat="1" applyFont="1" applyBorder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13" fillId="9" borderId="11" xfId="18" applyFont="1" applyFill="1" applyBorder="1" applyAlignment="1" applyProtection="1">
      <alignment vertical="center"/>
    </xf>
    <xf numFmtId="0" fontId="13" fillId="9" borderId="12" xfId="18" applyFont="1" applyFill="1" applyBorder="1" applyAlignment="1" applyProtection="1">
      <alignment vertical="center"/>
    </xf>
    <xf numFmtId="0" fontId="0" fillId="0" borderId="13" xfId="0" applyFont="1" applyBorder="1" applyAlignment="1">
      <alignment vertical="center"/>
    </xf>
    <xf numFmtId="0" fontId="13" fillId="9" borderId="14" xfId="18" applyFont="1" applyFill="1" applyBorder="1" applyAlignment="1" applyProtection="1">
      <alignment vertical="center"/>
    </xf>
    <xf numFmtId="0" fontId="0" fillId="0" borderId="15" xfId="0" applyFont="1" applyBorder="1"/>
    <xf numFmtId="0" fontId="13" fillId="9" borderId="16" xfId="18" applyFont="1" applyFill="1" applyBorder="1" applyAlignment="1" applyProtection="1">
      <alignment vertical="center"/>
    </xf>
    <xf numFmtId="0" fontId="13" fillId="9" borderId="17" xfId="18" applyFont="1" applyFill="1" applyBorder="1" applyAlignment="1" applyProtection="1">
      <alignment vertical="center"/>
    </xf>
    <xf numFmtId="0" fontId="0" fillId="0" borderId="18" xfId="0" applyFont="1" applyBorder="1"/>
    <xf numFmtId="0" fontId="13" fillId="9" borderId="19" xfId="18" applyFont="1" applyFill="1" applyBorder="1" applyAlignment="1" applyProtection="1">
      <alignment vertical="center"/>
    </xf>
    <xf numFmtId="0" fontId="13" fillId="9" borderId="20" xfId="18" applyFont="1" applyFill="1" applyBorder="1" applyAlignment="1" applyProtection="1">
      <alignment vertical="center"/>
    </xf>
    <xf numFmtId="0" fontId="29" fillId="10" borderId="2" xfId="18" applyFont="1" applyFill="1" applyBorder="1" applyAlignment="1" applyProtection="1">
      <alignment horizontal="center" vertical="center"/>
    </xf>
    <xf numFmtId="0" fontId="29" fillId="14" borderId="2" xfId="18" applyFont="1" applyFill="1" applyBorder="1" applyAlignment="1" applyProtection="1">
      <alignment horizontal="center" vertical="center"/>
    </xf>
    <xf numFmtId="165" fontId="29" fillId="10" borderId="2" xfId="1" applyFont="1" applyFill="1" applyBorder="1" applyAlignment="1" applyProtection="1">
      <alignment horizontal="center" vertical="center"/>
    </xf>
    <xf numFmtId="0" fontId="29" fillId="9" borderId="0" xfId="18" applyFont="1" applyFill="1" applyBorder="1" applyAlignment="1" applyProtection="1">
      <alignment horizontal="center" vertical="center"/>
    </xf>
    <xf numFmtId="0" fontId="27" fillId="9" borderId="0" xfId="18" applyFont="1" applyFill="1" applyBorder="1" applyAlignment="1" applyProtection="1">
      <alignment vertical="center"/>
    </xf>
    <xf numFmtId="0" fontId="27" fillId="9" borderId="2" xfId="18" applyFont="1" applyFill="1" applyBorder="1" applyAlignment="1" applyProtection="1">
      <alignment vertical="center" wrapText="1"/>
    </xf>
    <xf numFmtId="0" fontId="27" fillId="9" borderId="2" xfId="18" applyFont="1" applyFill="1" applyBorder="1" applyAlignment="1" applyProtection="1">
      <alignment horizontal="left" vertical="center"/>
    </xf>
    <xf numFmtId="0" fontId="27" fillId="9" borderId="2" xfId="18" applyFont="1" applyFill="1" applyBorder="1" applyAlignment="1" applyProtection="1">
      <alignment horizontal="center" vertical="center"/>
    </xf>
    <xf numFmtId="166" fontId="27" fillId="9" borderId="2" xfId="1" applyNumberFormat="1" applyFont="1" applyFill="1" applyBorder="1" applyAlignment="1" applyProtection="1">
      <alignment horizontal="center" vertical="center"/>
    </xf>
    <xf numFmtId="166" fontId="27" fillId="9" borderId="2" xfId="18" applyNumberFormat="1" applyFont="1" applyFill="1" applyBorder="1" applyAlignment="1" applyProtection="1">
      <alignment horizontal="center" vertical="center"/>
    </xf>
    <xf numFmtId="166" fontId="26" fillId="9" borderId="2" xfId="18" applyNumberFormat="1" applyFont="1" applyFill="1" applyBorder="1" applyAlignment="1" applyProtection="1">
      <alignment horizontal="center" vertical="center"/>
    </xf>
    <xf numFmtId="0" fontId="27" fillId="0" borderId="2" xfId="18" applyFont="1" applyBorder="1" applyAlignment="1" applyProtection="1">
      <alignment horizontal="left" vertical="center"/>
    </xf>
    <xf numFmtId="166" fontId="26" fillId="9" borderId="5" xfId="18" applyNumberFormat="1" applyFont="1" applyFill="1" applyBorder="1" applyAlignment="1" applyProtection="1">
      <alignment horizontal="center" vertical="center"/>
    </xf>
    <xf numFmtId="166" fontId="29" fillId="10" borderId="2" xfId="1" applyNumberFormat="1" applyFont="1" applyFill="1" applyBorder="1" applyAlignment="1" applyProtection="1">
      <alignment horizontal="center" vertical="center"/>
    </xf>
    <xf numFmtId="166" fontId="29" fillId="13" borderId="2" xfId="18" applyNumberFormat="1" applyFont="1" applyFill="1" applyBorder="1" applyAlignment="1" applyProtection="1">
      <alignment horizontal="center" vertical="center"/>
    </xf>
    <xf numFmtId="0" fontId="24" fillId="9" borderId="0" xfId="18" applyFont="1" applyFill="1" applyBorder="1" applyAlignment="1" applyProtection="1">
      <alignment horizontal="center" vertical="center"/>
    </xf>
    <xf numFmtId="166" fontId="24" fillId="9" borderId="0" xfId="1" applyNumberFormat="1" applyFont="1" applyFill="1" applyBorder="1" applyAlignment="1" applyProtection="1">
      <alignment horizontal="center" vertical="center"/>
    </xf>
    <xf numFmtId="171" fontId="29" fillId="9" borderId="0" xfId="18" applyNumberFormat="1" applyFont="1" applyFill="1" applyBorder="1" applyAlignment="1" applyProtection="1">
      <alignment vertical="center"/>
    </xf>
    <xf numFmtId="0" fontId="30" fillId="10" borderId="2" xfId="18" applyFont="1" applyFill="1" applyBorder="1" applyAlignment="1" applyProtection="1">
      <alignment horizontal="center" vertical="center"/>
    </xf>
    <xf numFmtId="0" fontId="30" fillId="9" borderId="3" xfId="18" applyFont="1" applyFill="1" applyBorder="1" applyAlignment="1" applyProtection="1">
      <alignment horizontal="center" vertical="center"/>
    </xf>
    <xf numFmtId="165" fontId="31" fillId="9" borderId="4" xfId="18" applyNumberFormat="1" applyFont="1" applyFill="1" applyBorder="1" applyAlignment="1" applyProtection="1">
      <alignment horizontal="center" vertical="center"/>
    </xf>
    <xf numFmtId="0" fontId="31" fillId="9" borderId="3" xfId="18" applyFont="1" applyFill="1" applyBorder="1" applyAlignment="1" applyProtection="1">
      <alignment vertical="center"/>
    </xf>
    <xf numFmtId="165" fontId="31" fillId="9" borderId="4" xfId="18" applyNumberFormat="1" applyFont="1" applyFill="1" applyBorder="1" applyAlignment="1" applyProtection="1">
      <alignment vertical="center"/>
    </xf>
    <xf numFmtId="165" fontId="31" fillId="9" borderId="2" xfId="18" applyNumberFormat="1" applyFont="1" applyFill="1" applyBorder="1" applyAlignment="1" applyProtection="1">
      <alignment horizontal="center" vertical="center"/>
    </xf>
    <xf numFmtId="165" fontId="31" fillId="9" borderId="2" xfId="18" applyNumberFormat="1" applyFont="1" applyFill="1" applyBorder="1" applyAlignment="1" applyProtection="1">
      <alignment vertical="center"/>
    </xf>
    <xf numFmtId="165" fontId="31" fillId="14" borderId="4" xfId="18" applyNumberFormat="1" applyFont="1" applyFill="1" applyBorder="1" applyAlignment="1" applyProtection="1">
      <alignment vertical="center"/>
    </xf>
    <xf numFmtId="165" fontId="31" fillId="9" borderId="5" xfId="18" applyNumberFormat="1" applyFont="1" applyFill="1" applyBorder="1" applyAlignment="1" applyProtection="1">
      <alignment horizontal="center" vertical="center"/>
    </xf>
    <xf numFmtId="165" fontId="31" fillId="9" borderId="5" xfId="18" applyNumberFormat="1" applyFont="1" applyFill="1" applyBorder="1" applyAlignment="1" applyProtection="1">
      <alignment vertical="center"/>
    </xf>
    <xf numFmtId="165" fontId="13" fillId="9" borderId="8" xfId="1" applyFont="1" applyFill="1" applyBorder="1" applyAlignment="1" applyProtection="1">
      <alignment horizontal="center" vertical="center"/>
    </xf>
    <xf numFmtId="0" fontId="30" fillId="9" borderId="21" xfId="18" applyFont="1" applyFill="1" applyBorder="1" applyAlignment="1" applyProtection="1">
      <alignment horizontal="center" vertical="center"/>
    </xf>
    <xf numFmtId="165" fontId="30" fillId="10" borderId="2" xfId="1" applyFont="1" applyFill="1" applyBorder="1" applyAlignment="1" applyProtection="1">
      <alignment horizontal="center" vertical="center"/>
    </xf>
    <xf numFmtId="0" fontId="31" fillId="9" borderId="0" xfId="18" applyFont="1" applyFill="1" applyBorder="1" applyAlignment="1" applyProtection="1">
      <alignment vertical="center"/>
    </xf>
    <xf numFmtId="0" fontId="31" fillId="9" borderId="0" xfId="18" applyFont="1" applyFill="1" applyBorder="1" applyAlignment="1" applyProtection="1">
      <alignment horizontal="center" vertical="center"/>
    </xf>
    <xf numFmtId="165" fontId="31" fillId="9" borderId="0" xfId="1" applyFont="1" applyFill="1" applyBorder="1" applyAlignment="1" applyProtection="1">
      <alignment vertical="center"/>
    </xf>
    <xf numFmtId="165" fontId="31" fillId="9" borderId="0" xfId="1" applyFont="1" applyFill="1" applyBorder="1" applyAlignment="1" applyProtection="1">
      <alignment horizontal="center" vertical="center"/>
    </xf>
    <xf numFmtId="0" fontId="31" fillId="9" borderId="2" xfId="18" applyFont="1" applyFill="1" applyBorder="1" applyAlignment="1" applyProtection="1">
      <alignment horizontal="center" vertical="center"/>
    </xf>
    <xf numFmtId="165" fontId="31" fillId="9" borderId="2" xfId="1" applyFont="1" applyFill="1" applyBorder="1" applyAlignment="1" applyProtection="1">
      <alignment horizontal="center" vertical="center"/>
    </xf>
    <xf numFmtId="165" fontId="31" fillId="14" borderId="2" xfId="1" applyFont="1" applyFill="1" applyBorder="1" applyAlignment="1" applyProtection="1">
      <alignment horizontal="center" vertical="center"/>
    </xf>
    <xf numFmtId="165" fontId="31" fillId="9" borderId="5" xfId="1" applyFont="1" applyFill="1" applyBorder="1" applyAlignment="1" applyProtection="1">
      <alignment horizontal="center" vertical="center"/>
    </xf>
    <xf numFmtId="0" fontId="31" fillId="9" borderId="5" xfId="18" applyFont="1" applyFill="1" applyBorder="1" applyAlignment="1" applyProtection="1">
      <alignment horizontal="center" vertical="center"/>
    </xf>
    <xf numFmtId="0" fontId="30" fillId="9" borderId="22" xfId="18" applyFont="1" applyFill="1" applyBorder="1" applyAlignment="1" applyProtection="1">
      <alignment horizontal="center" vertical="center"/>
    </xf>
    <xf numFmtId="0" fontId="26" fillId="9" borderId="0" xfId="18" applyFont="1" applyFill="1" applyBorder="1" applyAlignment="1" applyProtection="1">
      <alignment horizontal="center" vertical="center"/>
    </xf>
    <xf numFmtId="165" fontId="26" fillId="9" borderId="0" xfId="1" applyFont="1" applyFill="1" applyBorder="1" applyAlignment="1" applyProtection="1">
      <alignment horizontal="center" vertical="center"/>
    </xf>
    <xf numFmtId="0" fontId="30" fillId="9" borderId="8" xfId="18" applyFont="1" applyFill="1" applyBorder="1" applyAlignment="1" applyProtection="1">
      <alignment horizontal="center" vertical="center"/>
    </xf>
    <xf numFmtId="0" fontId="13" fillId="9" borderId="11" xfId="18" applyFont="1" applyFill="1" applyBorder="1" applyAlignment="1" applyProtection="1">
      <alignment horizontal="center" vertical="center"/>
    </xf>
    <xf numFmtId="0" fontId="13" fillId="9" borderId="16" xfId="18" applyFont="1" applyFill="1" applyBorder="1" applyAlignment="1" applyProtection="1">
      <alignment horizontal="center" vertical="center"/>
    </xf>
    <xf numFmtId="0" fontId="19" fillId="9" borderId="0" xfId="18" applyFont="1" applyFill="1" applyBorder="1" applyAlignment="1" applyProtection="1">
      <alignment vertical="center"/>
    </xf>
    <xf numFmtId="0" fontId="13" fillId="9" borderId="18" xfId="18" applyFont="1" applyFill="1" applyBorder="1" applyAlignment="1" applyProtection="1">
      <alignment vertical="center"/>
    </xf>
    <xf numFmtId="0" fontId="23" fillId="9" borderId="0" xfId="18" applyFont="1" applyFill="1" applyBorder="1" applyAlignment="1" applyProtection="1">
      <alignment vertical="center" wrapText="1"/>
    </xf>
    <xf numFmtId="0" fontId="24" fillId="16" borderId="5" xfId="18" applyFont="1" applyFill="1" applyBorder="1" applyAlignment="1" applyProtection="1">
      <alignment horizontal="center" vertical="center"/>
    </xf>
    <xf numFmtId="0" fontId="29" fillId="17" borderId="5" xfId="18" applyFont="1" applyFill="1" applyBorder="1" applyAlignment="1" applyProtection="1">
      <alignment horizontal="center" vertical="center" wrapText="1"/>
    </xf>
    <xf numFmtId="0" fontId="25" fillId="9" borderId="2" xfId="18" applyFont="1" applyFill="1" applyBorder="1" applyAlignment="1" applyProtection="1">
      <alignment vertical="center" wrapText="1"/>
    </xf>
    <xf numFmtId="0" fontId="25" fillId="9" borderId="2" xfId="18" applyFont="1" applyFill="1" applyBorder="1" applyAlignment="1" applyProtection="1">
      <alignment horizontal="left" vertical="center"/>
    </xf>
    <xf numFmtId="165" fontId="25" fillId="9" borderId="2" xfId="18" applyNumberFormat="1" applyFont="1" applyFill="1" applyBorder="1" applyAlignment="1" applyProtection="1">
      <alignment horizontal="center" vertical="center"/>
    </xf>
    <xf numFmtId="0" fontId="25" fillId="9" borderId="2" xfId="0" applyFont="1" applyFill="1" applyBorder="1"/>
    <xf numFmtId="166" fontId="25" fillId="9" borderId="2" xfId="0" applyNumberFormat="1" applyFont="1" applyFill="1" applyBorder="1" applyAlignment="1">
      <alignment horizontal="left" vertical="center"/>
    </xf>
    <xf numFmtId="166" fontId="25" fillId="9" borderId="2" xfId="2" applyNumberFormat="1" applyFont="1" applyFill="1" applyBorder="1" applyAlignment="1" applyProtection="1">
      <alignment horizontal="left" vertical="center"/>
    </xf>
    <xf numFmtId="168" fontId="27" fillId="9" borderId="2" xfId="2" applyFont="1" applyFill="1" applyBorder="1" applyAlignment="1" applyProtection="1">
      <alignment horizontal="center" vertical="center" wrapText="1"/>
    </xf>
    <xf numFmtId="171" fontId="29" fillId="9" borderId="2" xfId="18" applyNumberFormat="1" applyFont="1" applyFill="1" applyBorder="1" applyAlignment="1" applyProtection="1">
      <alignment horizontal="center" vertical="center" wrapText="1"/>
    </xf>
    <xf numFmtId="0" fontId="25" fillId="9" borderId="0" xfId="18" applyFont="1" applyFill="1" applyBorder="1" applyAlignment="1" applyProtection="1">
      <alignment vertical="center" wrapText="1"/>
    </xf>
    <xf numFmtId="0" fontId="25" fillId="9" borderId="0" xfId="18" applyFont="1" applyFill="1" applyBorder="1" applyAlignment="1" applyProtection="1">
      <alignment horizontal="left" vertical="center"/>
    </xf>
    <xf numFmtId="165" fontId="25" fillId="9" borderId="0" xfId="18" applyNumberFormat="1" applyFont="1" applyFill="1" applyBorder="1" applyAlignment="1" applyProtection="1">
      <alignment horizontal="center" vertical="center"/>
    </xf>
    <xf numFmtId="0" fontId="25" fillId="9" borderId="0" xfId="0" applyFont="1" applyFill="1" applyBorder="1"/>
    <xf numFmtId="166" fontId="25" fillId="9" borderId="0" xfId="0" applyNumberFormat="1" applyFont="1" applyFill="1" applyBorder="1" applyAlignment="1">
      <alignment horizontal="left" vertical="center"/>
    </xf>
    <xf numFmtId="166" fontId="25" fillId="9" borderId="0" xfId="2" applyNumberFormat="1" applyFont="1" applyFill="1" applyBorder="1" applyAlignment="1" applyProtection="1">
      <alignment horizontal="left" vertical="center"/>
    </xf>
    <xf numFmtId="168" fontId="27" fillId="9" borderId="0" xfId="2" applyFont="1" applyFill="1" applyBorder="1" applyAlignment="1" applyProtection="1">
      <alignment horizontal="center" vertical="center" wrapText="1"/>
    </xf>
    <xf numFmtId="171" fontId="29" fillId="9" borderId="0" xfId="18" applyNumberFormat="1" applyFont="1" applyFill="1" applyBorder="1" applyAlignment="1" applyProtection="1">
      <alignment horizontal="center" vertical="center" wrapText="1"/>
    </xf>
    <xf numFmtId="0" fontId="24" fillId="16" borderId="2" xfId="18" applyFont="1" applyFill="1" applyBorder="1" applyAlignment="1" applyProtection="1">
      <alignment horizontal="center" vertical="center"/>
    </xf>
    <xf numFmtId="0" fontId="29" fillId="17" borderId="2" xfId="18" applyFont="1" applyFill="1" applyBorder="1" applyAlignment="1" applyProtection="1">
      <alignment horizontal="center" vertical="center" wrapText="1"/>
    </xf>
    <xf numFmtId="0" fontId="25" fillId="9" borderId="4" xfId="18" applyFont="1" applyFill="1" applyBorder="1" applyAlignment="1" applyProtection="1">
      <alignment vertical="center" wrapText="1"/>
    </xf>
    <xf numFmtId="0" fontId="25" fillId="9" borderId="4" xfId="18" applyFont="1" applyFill="1" applyBorder="1" applyAlignment="1" applyProtection="1">
      <alignment horizontal="left" vertical="center"/>
    </xf>
    <xf numFmtId="165" fontId="25" fillId="9" borderId="4" xfId="18" applyNumberFormat="1" applyFont="1" applyFill="1" applyBorder="1" applyAlignment="1" applyProtection="1">
      <alignment horizontal="center" vertical="center"/>
    </xf>
    <xf numFmtId="0" fontId="25" fillId="9" borderId="4" xfId="0" applyFont="1" applyFill="1" applyBorder="1"/>
    <xf numFmtId="166" fontId="25" fillId="9" borderId="4" xfId="0" applyNumberFormat="1" applyFont="1" applyFill="1" applyBorder="1" applyAlignment="1">
      <alignment horizontal="left" vertical="center"/>
    </xf>
    <xf numFmtId="166" fontId="25" fillId="9" borderId="4" xfId="2" applyNumberFormat="1" applyFont="1" applyFill="1" applyBorder="1" applyAlignment="1" applyProtection="1">
      <alignment horizontal="left" vertical="center"/>
    </xf>
    <xf numFmtId="166" fontId="25" fillId="9" borderId="23" xfId="2" applyNumberFormat="1" applyFont="1" applyFill="1" applyBorder="1" applyAlignment="1" applyProtection="1">
      <alignment horizontal="left" vertical="center"/>
    </xf>
    <xf numFmtId="166" fontId="32" fillId="9" borderId="2" xfId="2" applyNumberFormat="1" applyFont="1" applyFill="1" applyBorder="1" applyAlignment="1" applyProtection="1">
      <alignment horizontal="left" vertical="center"/>
    </xf>
    <xf numFmtId="171" fontId="29" fillId="9" borderId="21" xfId="18" applyNumberFormat="1" applyFont="1" applyFill="1" applyBorder="1" applyAlignment="1" applyProtection="1">
      <alignment horizontal="center" vertical="center" wrapText="1"/>
    </xf>
    <xf numFmtId="0" fontId="33" fillId="0" borderId="2" xfId="0" applyFont="1" applyBorder="1" applyAlignment="1">
      <alignment vertical="center"/>
    </xf>
    <xf numFmtId="0" fontId="33" fillId="0" borderId="2" xfId="0" applyFont="1" applyBorder="1"/>
    <xf numFmtId="0" fontId="33" fillId="0" borderId="2" xfId="0" applyFont="1" applyBorder="1" applyAlignment="1">
      <alignment horizontal="center" vertical="center"/>
    </xf>
    <xf numFmtId="166" fontId="33" fillId="0" borderId="2" xfId="0" applyNumberFormat="1" applyFont="1" applyBorder="1" applyAlignment="1">
      <alignment horizontal="left" vertical="center"/>
    </xf>
    <xf numFmtId="166" fontId="25" fillId="9" borderId="7" xfId="2" applyNumberFormat="1" applyFont="1" applyFill="1" applyBorder="1" applyAlignment="1" applyProtection="1">
      <alignment horizontal="left" vertical="center"/>
    </xf>
    <xf numFmtId="171" fontId="29" fillId="9" borderId="24" xfId="18" applyNumberFormat="1" applyFont="1" applyFill="1" applyBorder="1" applyAlignment="1" applyProtection="1">
      <alignment horizontal="center" vertical="center" wrapText="1"/>
    </xf>
    <xf numFmtId="0" fontId="25" fillId="9" borderId="5" xfId="18" applyFont="1" applyFill="1" applyBorder="1" applyAlignment="1" applyProtection="1">
      <alignment horizontal="left" vertical="center"/>
    </xf>
    <xf numFmtId="0" fontId="25" fillId="9" borderId="2" xfId="0" applyFont="1" applyFill="1" applyBorder="1" applyAlignment="1">
      <alignment horizontal="left" vertical="center"/>
    </xf>
    <xf numFmtId="0" fontId="25" fillId="9" borderId="2" xfId="0" applyFont="1" applyFill="1" applyBorder="1" applyAlignment="1">
      <alignment horizontal="center" vertical="center"/>
    </xf>
    <xf numFmtId="170" fontId="25" fillId="9" borderId="2" xfId="2" applyNumberFormat="1" applyFont="1" applyFill="1" applyBorder="1" applyAlignment="1" applyProtection="1">
      <alignment horizontal="left" vertical="center"/>
    </xf>
    <xf numFmtId="0" fontId="25" fillId="0" borderId="2" xfId="18" applyFont="1" applyBorder="1" applyAlignment="1" applyProtection="1">
      <alignment horizontal="left" vertical="center"/>
    </xf>
    <xf numFmtId="0" fontId="25" fillId="0" borderId="2" xfId="0" applyFont="1" applyBorder="1"/>
    <xf numFmtId="0" fontId="25" fillId="9" borderId="4" xfId="18" applyFont="1" applyFill="1" applyBorder="1" applyAlignment="1" applyProtection="1">
      <alignment vertical="center"/>
    </xf>
    <xf numFmtId="0" fontId="32" fillId="17" borderId="4" xfId="18" applyFont="1" applyFill="1" applyBorder="1" applyAlignment="1" applyProtection="1">
      <alignment horizontal="left" vertical="center"/>
    </xf>
    <xf numFmtId="0" fontId="32" fillId="17" borderId="4" xfId="18" applyFont="1" applyFill="1" applyBorder="1" applyAlignment="1" applyProtection="1">
      <alignment horizontal="center" vertical="center"/>
    </xf>
    <xf numFmtId="0" fontId="32" fillId="0" borderId="0" xfId="0" applyFont="1" applyAlignment="1">
      <alignment horizontal="center" vertical="center"/>
    </xf>
    <xf numFmtId="166" fontId="32" fillId="17" borderId="23" xfId="2" applyNumberFormat="1" applyFont="1" applyFill="1" applyBorder="1" applyAlignment="1" applyProtection="1">
      <alignment horizontal="left" vertical="center"/>
    </xf>
    <xf numFmtId="166" fontId="32" fillId="17" borderId="4" xfId="2" applyNumberFormat="1" applyFont="1" applyFill="1" applyBorder="1" applyAlignment="1" applyProtection="1">
      <alignment horizontal="left" vertical="center"/>
    </xf>
    <xf numFmtId="166" fontId="32" fillId="17" borderId="2" xfId="2" applyNumberFormat="1" applyFont="1" applyFill="1" applyBorder="1" applyAlignment="1" applyProtection="1">
      <alignment horizontal="left" vertical="center"/>
    </xf>
    <xf numFmtId="166" fontId="32" fillId="17" borderId="25" xfId="2" applyNumberFormat="1" applyFont="1" applyFill="1" applyBorder="1" applyAlignment="1" applyProtection="1">
      <alignment horizontal="left" vertical="center"/>
    </xf>
    <xf numFmtId="0" fontId="29" fillId="9" borderId="0" xfId="18" applyFont="1" applyFill="1" applyBorder="1" applyAlignment="1" applyProtection="1">
      <alignment horizontal="left" vertical="center"/>
    </xf>
    <xf numFmtId="0" fontId="29" fillId="9" borderId="0" xfId="0" applyFont="1" applyFill="1" applyAlignment="1">
      <alignment horizontal="center" vertical="center"/>
    </xf>
    <xf numFmtId="165" fontId="29" fillId="9" borderId="0" xfId="0" applyNumberFormat="1" applyFont="1" applyFill="1" applyAlignment="1">
      <alignment horizontal="center" vertical="center"/>
    </xf>
    <xf numFmtId="165" fontId="27" fillId="9" borderId="2" xfId="18" applyNumberFormat="1" applyFont="1" applyFill="1" applyBorder="1" applyAlignment="1" applyProtection="1">
      <alignment horizontal="center" vertical="center"/>
    </xf>
    <xf numFmtId="0" fontId="27" fillId="9" borderId="2" xfId="0" applyFont="1" applyFill="1" applyBorder="1"/>
    <xf numFmtId="166" fontId="27" fillId="9" borderId="2" xfId="0" applyNumberFormat="1" applyFont="1" applyFill="1" applyBorder="1" applyAlignment="1">
      <alignment horizontal="left" vertical="center"/>
    </xf>
    <xf numFmtId="164" fontId="27" fillId="0" borderId="2" xfId="2" applyNumberFormat="1" applyFont="1" applyBorder="1" applyAlignment="1" applyProtection="1">
      <alignment horizontal="left"/>
    </xf>
    <xf numFmtId="166" fontId="27" fillId="9" borderId="2" xfId="2" applyNumberFormat="1" applyFont="1" applyFill="1" applyBorder="1" applyAlignment="1" applyProtection="1">
      <alignment horizontal="left" vertical="center"/>
    </xf>
    <xf numFmtId="168" fontId="27" fillId="9" borderId="5" xfId="2" applyFont="1" applyFill="1" applyBorder="1" applyAlignment="1" applyProtection="1">
      <alignment horizontal="center" vertical="center" wrapText="1"/>
    </xf>
    <xf numFmtId="171" fontId="29" fillId="9" borderId="5" xfId="18" applyNumberFormat="1" applyFont="1" applyFill="1" applyBorder="1" applyAlignment="1" applyProtection="1">
      <alignment horizontal="center" vertical="center" wrapText="1"/>
    </xf>
    <xf numFmtId="0" fontId="27" fillId="0" borderId="2" xfId="0" applyFont="1" applyBorder="1"/>
    <xf numFmtId="0" fontId="13" fillId="9" borderId="2" xfId="18" applyFont="1" applyFill="1" applyBorder="1" applyAlignment="1" applyProtection="1">
      <alignment vertical="center" wrapText="1"/>
    </xf>
    <xf numFmtId="0" fontId="29" fillId="17" borderId="2" xfId="18" applyFont="1" applyFill="1" applyBorder="1" applyAlignment="1" applyProtection="1">
      <alignment horizontal="left" vertical="center"/>
    </xf>
    <xf numFmtId="0" fontId="29" fillId="0" borderId="3" xfId="0" applyFont="1" applyBorder="1" applyAlignment="1">
      <alignment horizontal="left" vertical="center"/>
    </xf>
    <xf numFmtId="166" fontId="29" fillId="17" borderId="2" xfId="2" applyNumberFormat="1" applyFont="1" applyFill="1" applyBorder="1" applyAlignment="1" applyProtection="1">
      <alignment horizontal="center" vertical="center"/>
    </xf>
    <xf numFmtId="164" fontId="29" fillId="17" borderId="2" xfId="2" applyNumberFormat="1" applyFont="1" applyFill="1" applyBorder="1" applyAlignment="1" applyProtection="1">
      <alignment horizontal="center" vertical="center"/>
    </xf>
    <xf numFmtId="167" fontId="13" fillId="9" borderId="0" xfId="18" applyNumberFormat="1" applyFont="1" applyFill="1" applyBorder="1" applyAlignment="1" applyProtection="1">
      <alignment horizontal="right" vertical="center" wrapText="1"/>
    </xf>
    <xf numFmtId="166" fontId="13" fillId="9" borderId="0" xfId="18" applyNumberFormat="1" applyFont="1" applyFill="1" applyBorder="1" applyAlignment="1" applyProtection="1">
      <alignment horizontal="center" vertical="center"/>
    </xf>
    <xf numFmtId="166" fontId="34" fillId="9" borderId="2" xfId="18" applyNumberFormat="1" applyFont="1" applyFill="1" applyBorder="1" applyAlignment="1" applyProtection="1">
      <alignment horizontal="center" vertical="center"/>
    </xf>
    <xf numFmtId="166" fontId="29" fillId="9" borderId="2" xfId="18" applyNumberFormat="1" applyFont="1" applyFill="1" applyBorder="1" applyAlignment="1" applyProtection="1">
      <alignment horizontal="center" vertical="center"/>
    </xf>
    <xf numFmtId="0" fontId="27" fillId="0" borderId="0" xfId="0" applyFont="1"/>
    <xf numFmtId="164" fontId="27" fillId="0" borderId="7" xfId="2" applyNumberFormat="1" applyFont="1" applyBorder="1" applyAlignment="1" applyProtection="1"/>
    <xf numFmtId="164" fontId="27" fillId="9" borderId="4" xfId="2" applyNumberFormat="1" applyFont="1" applyFill="1" applyBorder="1" applyAlignment="1" applyProtection="1">
      <alignment vertical="center"/>
    </xf>
    <xf numFmtId="0" fontId="27" fillId="9" borderId="4" xfId="18" applyFont="1" applyFill="1" applyBorder="1" applyAlignment="1" applyProtection="1">
      <alignment horizontal="left" vertical="center"/>
    </xf>
    <xf numFmtId="165" fontId="27" fillId="9" borderId="4" xfId="18" applyNumberFormat="1" applyFont="1" applyFill="1" applyBorder="1" applyAlignment="1" applyProtection="1">
      <alignment horizontal="center" vertical="center"/>
    </xf>
    <xf numFmtId="0" fontId="27" fillId="0" borderId="0" xfId="0" applyFont="1" applyAlignment="1">
      <alignment horizontal="center" vertical="center"/>
    </xf>
    <xf numFmtId="164" fontId="27" fillId="0" borderId="23" xfId="2" applyNumberFormat="1" applyFont="1" applyBorder="1" applyAlignment="1" applyProtection="1">
      <alignment horizontal="center" vertical="center"/>
    </xf>
    <xf numFmtId="164" fontId="27" fillId="0" borderId="4" xfId="2" applyNumberFormat="1" applyFont="1" applyBorder="1" applyAlignment="1" applyProtection="1"/>
    <xf numFmtId="164" fontId="27" fillId="9" borderId="2" xfId="2" applyNumberFormat="1" applyFont="1" applyFill="1" applyBorder="1" applyAlignment="1" applyProtection="1">
      <alignment vertical="center"/>
    </xf>
    <xf numFmtId="164" fontId="27" fillId="9" borderId="5" xfId="2" applyNumberFormat="1" applyFont="1" applyFill="1" applyBorder="1" applyAlignment="1" applyProtection="1">
      <alignment vertical="center"/>
    </xf>
    <xf numFmtId="0" fontId="29" fillId="17" borderId="2" xfId="18" applyFont="1" applyFill="1" applyBorder="1" applyAlignment="1" applyProtection="1">
      <alignment horizontal="center" vertical="center"/>
    </xf>
    <xf numFmtId="0" fontId="29" fillId="0" borderId="0" xfId="0" applyFont="1" applyAlignment="1">
      <alignment horizontal="center" vertical="center"/>
    </xf>
    <xf numFmtId="164" fontId="29" fillId="17" borderId="7" xfId="2" applyNumberFormat="1" applyFont="1" applyFill="1" applyBorder="1" applyAlignment="1" applyProtection="1">
      <alignment horizontal="center" vertical="center"/>
    </xf>
    <xf numFmtId="164" fontId="29" fillId="17" borderId="2" xfId="2" applyNumberFormat="1" applyFont="1" applyFill="1" applyBorder="1" applyAlignment="1" applyProtection="1">
      <alignment vertical="center"/>
    </xf>
    <xf numFmtId="164" fontId="27" fillId="0" borderId="2" xfId="2" applyNumberFormat="1" applyFont="1" applyBorder="1" applyAlignment="1" applyProtection="1"/>
    <xf numFmtId="0" fontId="27" fillId="9" borderId="4" xfId="18" applyFont="1" applyFill="1" applyBorder="1" applyAlignment="1" applyProtection="1">
      <alignment vertical="center"/>
    </xf>
    <xf numFmtId="164" fontId="27" fillId="0" borderId="2" xfId="2" applyNumberFormat="1" applyFont="1" applyBorder="1" applyAlignment="1" applyProtection="1">
      <alignment horizontal="center" vertical="center"/>
    </xf>
    <xf numFmtId="4" fontId="13" fillId="9" borderId="0" xfId="18" applyNumberFormat="1" applyFont="1" applyFill="1" applyBorder="1" applyAlignment="1" applyProtection="1">
      <alignment vertical="center"/>
    </xf>
    <xf numFmtId="0" fontId="27" fillId="9" borderId="5" xfId="18" applyFont="1" applyFill="1" applyBorder="1" applyAlignment="1" applyProtection="1">
      <alignment horizontal="left" vertical="center"/>
    </xf>
    <xf numFmtId="0" fontId="27" fillId="9" borderId="5" xfId="18" applyFont="1" applyFill="1" applyBorder="1" applyAlignment="1" applyProtection="1">
      <alignment horizontal="center" vertical="center"/>
    </xf>
    <xf numFmtId="164" fontId="27" fillId="0" borderId="5" xfId="2" applyNumberFormat="1" applyFont="1" applyBorder="1" applyAlignment="1" applyProtection="1">
      <alignment horizontal="center" vertical="center"/>
    </xf>
    <xf numFmtId="0" fontId="27" fillId="9" borderId="5" xfId="18" applyFont="1" applyFill="1" applyBorder="1" applyAlignment="1" applyProtection="1">
      <alignment vertical="center"/>
    </xf>
    <xf numFmtId="164" fontId="27" fillId="0" borderId="5" xfId="2" applyNumberFormat="1" applyFont="1" applyBorder="1" applyAlignment="1" applyProtection="1"/>
    <xf numFmtId="0" fontId="29" fillId="0" borderId="3" xfId="0" applyFont="1" applyBorder="1" applyAlignment="1">
      <alignment horizontal="center" vertical="center"/>
    </xf>
    <xf numFmtId="164" fontId="29" fillId="17" borderId="2" xfId="2" applyNumberFormat="1" applyFont="1" applyFill="1" applyBorder="1" applyAlignment="1" applyProtection="1"/>
    <xf numFmtId="0" fontId="13" fillId="0" borderId="0" xfId="0" applyFont="1" applyAlignment="1">
      <alignment horizontal="left"/>
    </xf>
    <xf numFmtId="0" fontId="35" fillId="0" borderId="0" xfId="0" applyFont="1"/>
    <xf numFmtId="0" fontId="29" fillId="16" borderId="2" xfId="18" applyFont="1" applyFill="1" applyBorder="1" applyAlignment="1" applyProtection="1">
      <alignment horizontal="center" vertical="center"/>
    </xf>
    <xf numFmtId="0" fontId="27" fillId="9" borderId="2" xfId="18" applyFont="1" applyFill="1" applyBorder="1" applyAlignment="1" applyProtection="1">
      <alignment horizontal="center"/>
    </xf>
    <xf numFmtId="166" fontId="27" fillId="9" borderId="2" xfId="18" applyNumberFormat="1" applyFont="1" applyFill="1" applyBorder="1" applyAlignment="1" applyProtection="1">
      <alignment horizontal="left"/>
    </xf>
    <xf numFmtId="0" fontId="27" fillId="0" borderId="2" xfId="0" applyFont="1" applyBorder="1" applyAlignment="1">
      <alignment horizontal="center" vertical="center"/>
    </xf>
    <xf numFmtId="166" fontId="27" fillId="0" borderId="2" xfId="0" applyNumberFormat="1" applyFont="1" applyBorder="1" applyAlignment="1">
      <alignment horizontal="left" vertical="center"/>
    </xf>
    <xf numFmtId="166" fontId="27" fillId="0" borderId="2" xfId="0" applyNumberFormat="1" applyFont="1" applyBorder="1" applyAlignment="1">
      <alignment horizontal="left"/>
    </xf>
    <xf numFmtId="0" fontId="27" fillId="0" borderId="2" xfId="0" applyFont="1" applyBorder="1" applyAlignment="1">
      <alignment horizontal="center"/>
    </xf>
    <xf numFmtId="166" fontId="27" fillId="9" borderId="2" xfId="18" applyNumberFormat="1" applyFont="1" applyFill="1" applyBorder="1" applyAlignment="1" applyProtection="1">
      <alignment horizontal="left" vertical="center"/>
    </xf>
    <xf numFmtId="166" fontId="27" fillId="11" borderId="2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166" fontId="26" fillId="18" borderId="2" xfId="18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37" fillId="9" borderId="2" xfId="18" applyFont="1" applyFill="1" applyBorder="1" applyAlignment="1" applyProtection="1">
      <alignment horizontal="center" vertical="center"/>
    </xf>
    <xf numFmtId="168" fontId="37" fillId="0" borderId="2" xfId="0" applyNumberFormat="1" applyFont="1" applyBorder="1"/>
    <xf numFmtId="0" fontId="37" fillId="0" borderId="0" xfId="0" applyFont="1"/>
    <xf numFmtId="0" fontId="37" fillId="0" borderId="2" xfId="20" applyFont="1" applyBorder="1" applyAlignment="1">
      <alignment horizontal="center"/>
    </xf>
    <xf numFmtId="168" fontId="37" fillId="0" borderId="2" xfId="2" applyFont="1" applyBorder="1" applyAlignment="1" applyProtection="1"/>
    <xf numFmtId="168" fontId="33" fillId="0" borderId="2" xfId="2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2" xfId="20" applyFont="1" applyBorder="1" applyAlignment="1">
      <alignment horizontal="center" vertical="center"/>
    </xf>
    <xf numFmtId="168" fontId="33" fillId="0" borderId="2" xfId="2" applyFont="1" applyBorder="1" applyAlignment="1" applyProtection="1">
      <alignment vertical="center"/>
    </xf>
    <xf numFmtId="0" fontId="38" fillId="0" borderId="2" xfId="0" applyFont="1" applyBorder="1" applyAlignment="1">
      <alignment horizontal="center" vertical="center"/>
    </xf>
    <xf numFmtId="168" fontId="38" fillId="0" borderId="2" xfId="2" applyFont="1" applyBorder="1" applyAlignment="1">
      <alignment vertical="center"/>
    </xf>
    <xf numFmtId="0" fontId="38" fillId="0" borderId="0" xfId="0" applyFont="1" applyAlignment="1">
      <alignment vertical="center"/>
    </xf>
    <xf numFmtId="0" fontId="38" fillId="0" borderId="2" xfId="20" applyFont="1" applyBorder="1" applyAlignment="1">
      <alignment horizontal="center" vertical="center"/>
    </xf>
    <xf numFmtId="168" fontId="38" fillId="0" borderId="2" xfId="2" applyFont="1" applyBorder="1" applyAlignment="1" applyProtection="1">
      <alignment vertical="center"/>
    </xf>
    <xf numFmtId="168" fontId="37" fillId="0" borderId="2" xfId="2" applyFont="1" applyBorder="1" applyAlignment="1" applyProtection="1">
      <alignment horizontal="left"/>
    </xf>
    <xf numFmtId="168" fontId="37" fillId="0" borderId="2" xfId="2" applyFont="1" applyBorder="1"/>
    <xf numFmtId="166" fontId="39" fillId="12" borderId="2" xfId="18" applyNumberFormat="1" applyFont="1" applyFill="1" applyBorder="1" applyAlignment="1" applyProtection="1">
      <alignment horizontal="left" vertical="center"/>
    </xf>
    <xf numFmtId="9" fontId="36" fillId="0" borderId="0" xfId="3"/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22" fillId="13" borderId="6" xfId="18" applyFont="1" applyFill="1" applyBorder="1" applyAlignment="1" applyProtection="1">
      <alignment horizontal="center" vertical="center"/>
    </xf>
    <xf numFmtId="0" fontId="9" fillId="0" borderId="6" xfId="0" applyFont="1" applyBorder="1" applyAlignment="1">
      <alignment horizontal="center"/>
    </xf>
    <xf numFmtId="0" fontId="0" fillId="0" borderId="6" xfId="0" applyFill="1" applyBorder="1" applyAlignment="1">
      <alignment horizontal="center" vertical="center"/>
    </xf>
    <xf numFmtId="9" fontId="36" fillId="0" borderId="6" xfId="3" applyBorder="1" applyAlignment="1">
      <alignment horizontal="center" vertical="center"/>
    </xf>
    <xf numFmtId="0" fontId="36" fillId="0" borderId="0" xfId="3" applyNumberFormat="1" applyAlignment="1"/>
    <xf numFmtId="0" fontId="0" fillId="0" borderId="0" xfId="0" applyNumberFormat="1" applyAlignment="1"/>
    <xf numFmtId="168" fontId="0" fillId="0" borderId="6" xfId="2" applyFont="1" applyBorder="1" applyAlignment="1">
      <alignment horizontal="center" vertical="center"/>
    </xf>
    <xf numFmtId="1" fontId="0" fillId="0" borderId="6" xfId="2" applyNumberFormat="1" applyFont="1" applyBorder="1" applyAlignment="1">
      <alignment horizontal="center"/>
    </xf>
    <xf numFmtId="168" fontId="38" fillId="0" borderId="2" xfId="2" applyFont="1" applyBorder="1" applyAlignment="1" applyProtection="1"/>
    <xf numFmtId="0" fontId="0" fillId="0" borderId="6" xfId="0" applyBorder="1" applyAlignment="1"/>
    <xf numFmtId="0" fontId="40" fillId="0" borderId="2" xfId="0" applyFont="1" applyBorder="1"/>
    <xf numFmtId="0" fontId="40" fillId="0" borderId="2" xfId="0" applyFont="1" applyBorder="1" applyAlignment="1">
      <alignment horizontal="center"/>
    </xf>
    <xf numFmtId="9" fontId="40" fillId="19" borderId="2" xfId="3" applyFont="1" applyFill="1" applyBorder="1" applyAlignment="1">
      <alignment horizontal="center"/>
    </xf>
    <xf numFmtId="9" fontId="40" fillId="20" borderId="2" xfId="3" applyFont="1" applyFill="1" applyBorder="1" applyAlignment="1">
      <alignment horizontal="center"/>
    </xf>
    <xf numFmtId="0" fontId="40" fillId="0" borderId="7" xfId="0" applyFont="1" applyBorder="1" applyAlignment="1"/>
    <xf numFmtId="0" fontId="40" fillId="0" borderId="26" xfId="0" applyFont="1" applyBorder="1" applyAlignment="1"/>
    <xf numFmtId="0" fontId="40" fillId="0" borderId="9" xfId="0" applyFont="1" applyBorder="1" applyAlignment="1"/>
    <xf numFmtId="1" fontId="38" fillId="0" borderId="2" xfId="20" applyNumberFormat="1" applyFont="1" applyBorder="1" applyAlignment="1">
      <alignment horizontal="center"/>
    </xf>
    <xf numFmtId="0" fontId="0" fillId="0" borderId="27" xfId="0" applyBorder="1"/>
    <xf numFmtId="1" fontId="0" fillId="0" borderId="27" xfId="0" applyNumberFormat="1" applyBorder="1" applyAlignment="1">
      <alignment horizontal="center" vertical="center"/>
    </xf>
    <xf numFmtId="168" fontId="33" fillId="0" borderId="2" xfId="2" applyFont="1" applyBorder="1"/>
    <xf numFmtId="0" fontId="41" fillId="0" borderId="0" xfId="0" applyFont="1"/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vertical="center" wrapText="1"/>
    </xf>
    <xf numFmtId="0" fontId="0" fillId="0" borderId="19" xfId="0" applyBorder="1"/>
    <xf numFmtId="0" fontId="0" fillId="0" borderId="20" xfId="0" applyBorder="1"/>
    <xf numFmtId="1" fontId="0" fillId="0" borderId="0" xfId="0" applyNumberFormat="1"/>
    <xf numFmtId="0" fontId="33" fillId="0" borderId="4" xfId="0" applyFont="1" applyBorder="1"/>
    <xf numFmtId="168" fontId="33" fillId="0" borderId="4" xfId="2" applyFont="1" applyBorder="1"/>
    <xf numFmtId="0" fontId="20" fillId="10" borderId="2" xfId="18" applyFont="1" applyFill="1" applyBorder="1" applyAlignment="1" applyProtection="1">
      <alignment horizontal="center" vertical="center"/>
    </xf>
    <xf numFmtId="165" fontId="20" fillId="10" borderId="2" xfId="1" applyFont="1" applyFill="1" applyBorder="1" applyAlignment="1" applyProtection="1">
      <alignment horizontal="center" vertical="center"/>
    </xf>
    <xf numFmtId="0" fontId="20" fillId="11" borderId="2" xfId="18" applyFont="1" applyFill="1" applyBorder="1" applyAlignment="1" applyProtection="1">
      <alignment horizontal="center" vertical="center"/>
    </xf>
    <xf numFmtId="165" fontId="20" fillId="11" borderId="2" xfId="1" applyFont="1" applyFill="1" applyBorder="1" applyAlignment="1" applyProtection="1">
      <alignment horizontal="center" vertical="center"/>
    </xf>
    <xf numFmtId="0" fontId="21" fillId="12" borderId="6" xfId="18" applyFont="1" applyFill="1" applyBorder="1" applyAlignment="1" applyProtection="1">
      <alignment horizontal="center" vertical="center"/>
    </xf>
    <xf numFmtId="168" fontId="22" fillId="13" borderId="6" xfId="2" applyFont="1" applyFill="1" applyBorder="1" applyAlignment="1" applyProtection="1">
      <alignment horizontal="center" vertical="center"/>
    </xf>
    <xf numFmtId="168" fontId="22" fillId="13" borderId="2" xfId="2" applyFont="1" applyFill="1" applyBorder="1" applyAlignment="1" applyProtection="1">
      <alignment horizontal="center" vertical="center"/>
    </xf>
    <xf numFmtId="0" fontId="9" fillId="13" borderId="2" xfId="0" applyFont="1" applyFill="1" applyBorder="1" applyAlignment="1">
      <alignment horizontal="center" vertical="center"/>
    </xf>
    <xf numFmtId="0" fontId="24" fillId="12" borderId="2" xfId="18" applyFont="1" applyFill="1" applyBorder="1" applyAlignment="1" applyProtection="1">
      <alignment horizontal="center" vertical="center"/>
    </xf>
    <xf numFmtId="0" fontId="24" fillId="12" borderId="2" xfId="18" applyFont="1" applyFill="1" applyBorder="1" applyAlignment="1" applyProtection="1">
      <alignment horizontal="center" vertical="center" wrapText="1"/>
    </xf>
    <xf numFmtId="0" fontId="23" fillId="9" borderId="0" xfId="18" applyFont="1" applyFill="1" applyBorder="1" applyAlignment="1" applyProtection="1">
      <alignment horizontal="center" vertical="center" wrapText="1"/>
    </xf>
    <xf numFmtId="0" fontId="24" fillId="10" borderId="2" xfId="18" applyFont="1" applyFill="1" applyBorder="1" applyAlignment="1" applyProtection="1">
      <alignment horizontal="center" vertical="center"/>
    </xf>
    <xf numFmtId="165" fontId="24" fillId="10" borderId="2" xfId="1" applyFont="1" applyFill="1" applyBorder="1" applyAlignment="1" applyProtection="1">
      <alignment horizontal="center" vertical="center"/>
    </xf>
    <xf numFmtId="0" fontId="24" fillId="14" borderId="2" xfId="18" applyFont="1" applyFill="1" applyBorder="1" applyAlignment="1" applyProtection="1">
      <alignment horizontal="center" vertical="center"/>
    </xf>
    <xf numFmtId="0" fontId="24" fillId="14" borderId="2" xfId="18" applyFont="1" applyFill="1" applyBorder="1" applyAlignment="1" applyProtection="1">
      <alignment horizontal="center" vertical="center" wrapText="1"/>
    </xf>
    <xf numFmtId="0" fontId="24" fillId="10" borderId="2" xfId="18" applyFont="1" applyFill="1" applyBorder="1" applyAlignment="1" applyProtection="1">
      <alignment horizontal="center" vertical="center" wrapText="1"/>
    </xf>
    <xf numFmtId="0" fontId="23" fillId="9" borderId="15" xfId="18" applyFont="1" applyFill="1" applyBorder="1" applyAlignment="1" applyProtection="1">
      <alignment horizontal="center" vertical="center" wrapText="1"/>
    </xf>
    <xf numFmtId="0" fontId="29" fillId="10" borderId="2" xfId="18" applyFont="1" applyFill="1" applyBorder="1" applyAlignment="1" applyProtection="1">
      <alignment horizontal="center" vertical="center"/>
    </xf>
    <xf numFmtId="0" fontId="29" fillId="14" borderId="2" xfId="18" applyFont="1" applyFill="1" applyBorder="1" applyAlignment="1" applyProtection="1">
      <alignment horizontal="center" vertical="center"/>
    </xf>
    <xf numFmtId="165" fontId="29" fillId="10" borderId="2" xfId="1" applyFont="1" applyFill="1" applyBorder="1" applyAlignment="1" applyProtection="1">
      <alignment horizontal="center" vertical="center"/>
    </xf>
    <xf numFmtId="0" fontId="29" fillId="10" borderId="2" xfId="18" applyFont="1" applyFill="1" applyBorder="1" applyAlignment="1" applyProtection="1">
      <alignment horizontal="center" vertical="center" wrapText="1"/>
    </xf>
    <xf numFmtId="0" fontId="29" fillId="15" borderId="2" xfId="18" applyFont="1" applyFill="1" applyBorder="1" applyAlignment="1" applyProtection="1">
      <alignment horizontal="center" vertical="center"/>
    </xf>
    <xf numFmtId="0" fontId="30" fillId="10" borderId="2" xfId="18" applyFont="1" applyFill="1" applyBorder="1" applyAlignment="1" applyProtection="1">
      <alignment horizontal="center" vertical="center"/>
    </xf>
    <xf numFmtId="0" fontId="30" fillId="10" borderId="2" xfId="18" applyFont="1" applyFill="1" applyBorder="1" applyAlignment="1" applyProtection="1">
      <alignment horizontal="center" vertical="center" wrapText="1"/>
    </xf>
    <xf numFmtId="165" fontId="30" fillId="10" borderId="2" xfId="1" applyFont="1" applyFill="1" applyBorder="1" applyAlignment="1" applyProtection="1">
      <alignment horizontal="center" vertical="center"/>
    </xf>
    <xf numFmtId="167" fontId="27" fillId="9" borderId="2" xfId="18" applyNumberFormat="1" applyFont="1" applyFill="1" applyBorder="1" applyAlignment="1" applyProtection="1">
      <alignment horizontal="center" vertical="center"/>
    </xf>
    <xf numFmtId="0" fontId="23" fillId="9" borderId="20" xfId="18" applyFont="1" applyFill="1" applyBorder="1" applyAlignment="1" applyProtection="1">
      <alignment horizontal="center" vertical="center" wrapText="1"/>
    </xf>
    <xf numFmtId="0" fontId="29" fillId="17" borderId="5" xfId="0" applyFont="1" applyFill="1" applyBorder="1" applyAlignment="1">
      <alignment horizontal="center" vertical="center"/>
    </xf>
    <xf numFmtId="0" fontId="29" fillId="17" borderId="2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9" fillId="16" borderId="2" xfId="0" applyFont="1" applyFill="1" applyBorder="1" applyAlignment="1">
      <alignment horizontal="center" vertical="center" wrapText="1"/>
    </xf>
    <xf numFmtId="0" fontId="29" fillId="16" borderId="2" xfId="18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 wrapText="1"/>
    </xf>
  </cellXfs>
  <cellStyles count="34">
    <cellStyle name="Accent 1 5" xfId="4" xr:uid="{00000000-0005-0000-0000-000006000000}"/>
    <cellStyle name="Accent 2 6" xfId="5" xr:uid="{00000000-0005-0000-0000-000007000000}"/>
    <cellStyle name="Accent 3 7" xfId="6" xr:uid="{00000000-0005-0000-0000-000008000000}"/>
    <cellStyle name="Accent 4" xfId="7" xr:uid="{00000000-0005-0000-0000-000009000000}"/>
    <cellStyle name="Bad 8" xfId="8" xr:uid="{00000000-0005-0000-0000-00000A000000}"/>
    <cellStyle name="Error 9" xfId="9" xr:uid="{00000000-0005-0000-0000-00000B000000}"/>
    <cellStyle name="Footnote 10" xfId="10" xr:uid="{00000000-0005-0000-0000-00000C000000}"/>
    <cellStyle name="Good 11" xfId="11" xr:uid="{00000000-0005-0000-0000-00000D000000}"/>
    <cellStyle name="Heading 1 13" xfId="12" xr:uid="{00000000-0005-0000-0000-00000E000000}"/>
    <cellStyle name="Heading 12" xfId="13" xr:uid="{00000000-0005-0000-0000-00000F000000}"/>
    <cellStyle name="Heading 2 14" xfId="14" xr:uid="{00000000-0005-0000-0000-000010000000}"/>
    <cellStyle name="Hyperlink 15" xfId="15" xr:uid="{00000000-0005-0000-0000-000011000000}"/>
    <cellStyle name="Moeda" xfId="2" builtinId="4"/>
    <cellStyle name="Moeda 2" xfId="16" xr:uid="{00000000-0005-0000-0000-000012000000}"/>
    <cellStyle name="Moeda 3" xfId="32" xr:uid="{D2450C5D-78F6-4433-A823-995D91918EFA}"/>
    <cellStyle name="Neutral 16" xfId="17" xr:uid="{00000000-0005-0000-0000-000013000000}"/>
    <cellStyle name="Normal" xfId="0" builtinId="0"/>
    <cellStyle name="Normal 2" xfId="18" xr:uid="{00000000-0005-0000-0000-000014000000}"/>
    <cellStyle name="Normal 2 2" xfId="19" xr:uid="{00000000-0005-0000-0000-000015000000}"/>
    <cellStyle name="Normal 3" xfId="20" xr:uid="{00000000-0005-0000-0000-000016000000}"/>
    <cellStyle name="Normal 3 2" xfId="21" xr:uid="{00000000-0005-0000-0000-000017000000}"/>
    <cellStyle name="Normal 4" xfId="22" xr:uid="{00000000-0005-0000-0000-000018000000}"/>
    <cellStyle name="Normal 5" xfId="23" xr:uid="{00000000-0005-0000-0000-000019000000}"/>
    <cellStyle name="Normal 6" xfId="31" xr:uid="{DC7DC8B2-0788-418F-AA1B-188335A0335D}"/>
    <cellStyle name="Note 17" xfId="24" xr:uid="{00000000-0005-0000-0000-00001A000000}"/>
    <cellStyle name="Porcentagem" xfId="3" builtinId="5"/>
    <cellStyle name="Porcentagem 2" xfId="25" xr:uid="{00000000-0005-0000-0000-00001B000000}"/>
    <cellStyle name="Porcentagem 3" xfId="33" xr:uid="{4A96CB4C-6350-4CA8-A2D0-C347372051A9}"/>
    <cellStyle name="Result 18" xfId="26" xr:uid="{00000000-0005-0000-0000-00001C000000}"/>
    <cellStyle name="Status 19" xfId="27" xr:uid="{00000000-0005-0000-0000-00001D000000}"/>
    <cellStyle name="Text 20" xfId="28" xr:uid="{00000000-0005-0000-0000-00001E000000}"/>
    <cellStyle name="Vírgula" xfId="1" builtinId="3"/>
    <cellStyle name="Vírgula 2" xfId="29" xr:uid="{00000000-0005-0000-0000-00001F000000}"/>
    <cellStyle name="Warning 21" xfId="30" xr:uid="{00000000-0005-0000-0000-000020000000}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9C0006"/>
      <rgbColor rgb="FF006600"/>
      <rgbColor rgb="FF000080"/>
      <rgbColor rgb="FF996600"/>
      <rgbColor rgb="FF800080"/>
      <rgbColor rgb="FF008080"/>
      <rgbColor rgb="FFC0C0C0"/>
      <rgbColor rgb="FF808080"/>
      <rgbColor rgb="FF999999"/>
      <rgbColor rgb="FF993366"/>
      <rgbColor rgb="FFFFFFCC"/>
      <rgbColor rgb="FFDDDDDD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CCCC"/>
      <rgbColor rgb="FFCCFFCC"/>
      <rgbColor rgb="FFFFFF99"/>
      <rgbColor rgb="FFBFBFBF"/>
      <rgbColor rgb="FFFFC7CE"/>
      <rgbColor rgb="FFB2B2B2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9360</xdr:colOff>
      <xdr:row>0</xdr:row>
      <xdr:rowOff>85680</xdr:rowOff>
    </xdr:from>
    <xdr:to>
      <xdr:col>1</xdr:col>
      <xdr:colOff>581760</xdr:colOff>
      <xdr:row>3</xdr:row>
      <xdr:rowOff>218880</xdr:rowOff>
    </xdr:to>
    <xdr:pic>
      <xdr:nvPicPr>
        <xdr:cNvPr id="2" name="Imagem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360" y="85680"/>
          <a:ext cx="713520" cy="790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38160</xdr:rowOff>
    </xdr:from>
    <xdr:to>
      <xdr:col>1</xdr:col>
      <xdr:colOff>600840</xdr:colOff>
      <xdr:row>4</xdr:row>
      <xdr:rowOff>66960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8160"/>
          <a:ext cx="712080" cy="79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123840</xdr:colOff>
      <xdr:row>0</xdr:row>
      <xdr:rowOff>47520</xdr:rowOff>
    </xdr:from>
    <xdr:to>
      <xdr:col>0</xdr:col>
      <xdr:colOff>829440</xdr:colOff>
      <xdr:row>4</xdr:row>
      <xdr:rowOff>38160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40" y="47520"/>
          <a:ext cx="705600" cy="79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123840</xdr:colOff>
      <xdr:row>0</xdr:row>
      <xdr:rowOff>47520</xdr:rowOff>
    </xdr:from>
    <xdr:to>
      <xdr:col>0</xdr:col>
      <xdr:colOff>829440</xdr:colOff>
      <xdr:row>4</xdr:row>
      <xdr:rowOff>114480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40" y="47520"/>
          <a:ext cx="705600" cy="79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115200</xdr:colOff>
      <xdr:row>0</xdr:row>
      <xdr:rowOff>168840</xdr:rowOff>
    </xdr:from>
    <xdr:to>
      <xdr:col>0</xdr:col>
      <xdr:colOff>934920</xdr:colOff>
      <xdr:row>4</xdr:row>
      <xdr:rowOff>51480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5200" y="168840"/>
          <a:ext cx="819720" cy="873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190440</xdr:colOff>
      <xdr:row>0</xdr:row>
      <xdr:rowOff>77040</xdr:rowOff>
    </xdr:from>
    <xdr:to>
      <xdr:col>0</xdr:col>
      <xdr:colOff>982440</xdr:colOff>
      <xdr:row>4</xdr:row>
      <xdr:rowOff>82800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0440" y="77040"/>
          <a:ext cx="792000" cy="843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38099</xdr:rowOff>
    </xdr:from>
    <xdr:to>
      <xdr:col>0</xdr:col>
      <xdr:colOff>906299</xdr:colOff>
      <xdr:row>4</xdr:row>
      <xdr:rowOff>148634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CD020540-B9F8-449A-8AD8-95BD67D024C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2874" y="38099"/>
          <a:ext cx="763425" cy="75823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38099</xdr:rowOff>
    </xdr:from>
    <xdr:to>
      <xdr:col>0</xdr:col>
      <xdr:colOff>906299</xdr:colOff>
      <xdr:row>4</xdr:row>
      <xdr:rowOff>148634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DA097B04-E753-44AC-BE16-B57865809D4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2874" y="38099"/>
          <a:ext cx="763425" cy="75823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91"/>
  <sheetViews>
    <sheetView topLeftCell="A13" zoomScaleNormal="100" workbookViewId="0">
      <selection activeCell="E27" sqref="E27"/>
    </sheetView>
  </sheetViews>
  <sheetFormatPr defaultColWidth="8.7109375" defaultRowHeight="12.75"/>
  <cols>
    <col min="1" max="1" width="2" style="1" customWidth="1"/>
    <col min="2" max="2" width="28.7109375" style="1" customWidth="1"/>
    <col min="3" max="3" width="2.140625" style="1" customWidth="1"/>
    <col min="4" max="5" width="20.5703125" style="2" customWidth="1"/>
    <col min="6" max="7" width="20.5703125" style="1" customWidth="1"/>
    <col min="8" max="8" width="22" style="1" customWidth="1"/>
    <col min="9" max="9" width="9.42578125" style="1" customWidth="1"/>
    <col min="10" max="10" width="24.28515625" style="1" customWidth="1"/>
    <col min="11" max="11" width="22" style="1" customWidth="1"/>
    <col min="12" max="12" width="26.28515625" style="1" customWidth="1"/>
    <col min="13" max="13" width="19.5703125" style="1" customWidth="1"/>
    <col min="14" max="257" width="9.140625" style="1" customWidth="1"/>
    <col min="258" max="258" width="9.140625" customWidth="1"/>
  </cols>
  <sheetData>
    <row r="1" spans="1:8" ht="17.25" customHeight="1">
      <c r="A1" s="3"/>
      <c r="B1" s="4" t="s">
        <v>0</v>
      </c>
    </row>
    <row r="2" spans="1:8" ht="17.25" customHeight="1">
      <c r="A2" s="3"/>
      <c r="B2" s="4" t="s">
        <v>1</v>
      </c>
    </row>
    <row r="3" spans="1:8" ht="17.25" customHeight="1">
      <c r="A3" s="3"/>
      <c r="B3" s="4" t="s">
        <v>2</v>
      </c>
    </row>
    <row r="4" spans="1:8" ht="17.25" customHeight="1">
      <c r="A4" s="5"/>
      <c r="B4" s="4" t="s">
        <v>3</v>
      </c>
    </row>
    <row r="5" spans="1:8" ht="17.25" customHeight="1">
      <c r="B5" s="6" t="s">
        <v>4</v>
      </c>
    </row>
    <row r="6" spans="1:8" ht="17.25" customHeight="1">
      <c r="B6" s="6"/>
    </row>
    <row r="7" spans="1:8" ht="18" customHeight="1">
      <c r="B7" s="355" t="s">
        <v>5</v>
      </c>
      <c r="C7" s="8"/>
      <c r="D7" s="356" t="s">
        <v>6</v>
      </c>
      <c r="E7" s="356"/>
      <c r="F7" s="356"/>
      <c r="G7" s="356"/>
    </row>
    <row r="8" spans="1:8" ht="26.25" customHeight="1">
      <c r="B8" s="355"/>
      <c r="C8" s="8"/>
      <c r="D8" s="9" t="s">
        <v>7</v>
      </c>
      <c r="E8" s="10" t="s">
        <v>8</v>
      </c>
      <c r="F8" s="9"/>
      <c r="G8" s="7" t="s">
        <v>9</v>
      </c>
    </row>
    <row r="9" spans="1:8" ht="18.75" customHeight="1">
      <c r="B9" s="11" t="s">
        <v>10</v>
      </c>
      <c r="D9" s="12">
        <v>78408.72</v>
      </c>
      <c r="E9" s="13">
        <v>0</v>
      </c>
      <c r="F9" s="13">
        <v>0</v>
      </c>
      <c r="G9" s="14">
        <f t="shared" ref="G9:G27" si="0">D9+E9+F9</f>
        <v>78408.72</v>
      </c>
      <c r="H9" s="15"/>
    </row>
    <row r="10" spans="1:8" ht="18.75" customHeight="1">
      <c r="B10" s="16" t="s">
        <v>11</v>
      </c>
      <c r="D10" s="12">
        <v>72088.73</v>
      </c>
      <c r="E10" s="13">
        <v>0</v>
      </c>
      <c r="F10" s="13">
        <v>0</v>
      </c>
      <c r="G10" s="14">
        <f t="shared" si="0"/>
        <v>72088.73</v>
      </c>
    </row>
    <row r="11" spans="1:8" ht="18.75" customHeight="1">
      <c r="B11" s="16" t="s">
        <v>12</v>
      </c>
      <c r="D11" s="12">
        <v>200833.85</v>
      </c>
      <c r="E11" s="13">
        <v>0</v>
      </c>
      <c r="F11" s="13">
        <v>0</v>
      </c>
      <c r="G11" s="14">
        <f t="shared" si="0"/>
        <v>200833.85</v>
      </c>
    </row>
    <row r="12" spans="1:8" ht="18.75" customHeight="1">
      <c r="B12" s="16" t="s">
        <v>13</v>
      </c>
      <c r="D12" s="12">
        <v>14249.29</v>
      </c>
      <c r="E12" s="13">
        <v>0</v>
      </c>
      <c r="F12" s="13">
        <v>0</v>
      </c>
      <c r="G12" s="14">
        <f t="shared" si="0"/>
        <v>14249.29</v>
      </c>
    </row>
    <row r="13" spans="1:8" ht="18.75" customHeight="1">
      <c r="B13" s="16" t="s">
        <v>14</v>
      </c>
      <c r="D13" s="12">
        <v>134811.73000000001</v>
      </c>
      <c r="E13" s="13">
        <v>0</v>
      </c>
      <c r="F13" s="13">
        <v>0</v>
      </c>
      <c r="G13" s="14">
        <f t="shared" si="0"/>
        <v>134811.73000000001</v>
      </c>
    </row>
    <row r="14" spans="1:8" ht="18.75" customHeight="1">
      <c r="B14" s="16" t="s">
        <v>15</v>
      </c>
      <c r="D14" s="12">
        <v>96950.09</v>
      </c>
      <c r="E14" s="13">
        <v>0</v>
      </c>
      <c r="F14" s="13">
        <v>0</v>
      </c>
      <c r="G14" s="14">
        <f t="shared" si="0"/>
        <v>96950.09</v>
      </c>
    </row>
    <row r="15" spans="1:8" ht="18.75" customHeight="1">
      <c r="B15" s="16" t="s">
        <v>16</v>
      </c>
      <c r="D15" s="12">
        <v>155976.26999999999</v>
      </c>
      <c r="E15" s="13">
        <v>0</v>
      </c>
      <c r="F15" s="13">
        <v>0</v>
      </c>
      <c r="G15" s="14">
        <f t="shared" si="0"/>
        <v>155976.26999999999</v>
      </c>
    </row>
    <row r="16" spans="1:8" ht="18.75" customHeight="1">
      <c r="B16" s="16" t="s">
        <v>17</v>
      </c>
      <c r="D16" s="12">
        <v>170903.73</v>
      </c>
      <c r="E16" s="13">
        <v>0</v>
      </c>
      <c r="F16" s="13">
        <v>0</v>
      </c>
      <c r="G16" s="14">
        <f t="shared" si="0"/>
        <v>170903.73</v>
      </c>
    </row>
    <row r="17" spans="2:7" ht="18.75" customHeight="1">
      <c r="B17" s="16" t="s">
        <v>18</v>
      </c>
      <c r="D17" s="12">
        <v>101536.57</v>
      </c>
      <c r="E17" s="13">
        <v>0</v>
      </c>
      <c r="F17" s="13">
        <v>0</v>
      </c>
      <c r="G17" s="14">
        <f t="shared" si="0"/>
        <v>101536.57</v>
      </c>
    </row>
    <row r="18" spans="2:7" ht="18.75" customHeight="1">
      <c r="B18" s="16" t="s">
        <v>19</v>
      </c>
      <c r="D18" s="12">
        <v>57731.7</v>
      </c>
      <c r="E18" s="13">
        <v>0</v>
      </c>
      <c r="F18" s="13">
        <v>0</v>
      </c>
      <c r="G18" s="14">
        <f t="shared" si="0"/>
        <v>57731.7</v>
      </c>
    </row>
    <row r="19" spans="2:7" ht="18.75" customHeight="1">
      <c r="B19" s="16" t="s">
        <v>20</v>
      </c>
      <c r="D19" s="12">
        <v>235650.07</v>
      </c>
      <c r="E19" s="13">
        <v>0</v>
      </c>
      <c r="F19" s="13">
        <v>0</v>
      </c>
      <c r="G19" s="14">
        <f t="shared" si="0"/>
        <v>235650.07</v>
      </c>
    </row>
    <row r="20" spans="2:7" ht="18.75" customHeight="1">
      <c r="B20" s="16" t="s">
        <v>21</v>
      </c>
      <c r="D20" s="12">
        <v>70543.11</v>
      </c>
      <c r="E20" s="13">
        <v>0</v>
      </c>
      <c r="F20" s="13">
        <v>0</v>
      </c>
      <c r="G20" s="14">
        <f t="shared" si="0"/>
        <v>70543.11</v>
      </c>
    </row>
    <row r="21" spans="2:7" ht="18.75" customHeight="1">
      <c r="B21" s="16" t="s">
        <v>22</v>
      </c>
      <c r="D21" s="12">
        <v>91434.04</v>
      </c>
      <c r="E21" s="13">
        <v>0</v>
      </c>
      <c r="F21" s="13">
        <v>0</v>
      </c>
      <c r="G21" s="14">
        <f t="shared" si="0"/>
        <v>91434.04</v>
      </c>
    </row>
    <row r="22" spans="2:7" ht="18.75" customHeight="1">
      <c r="B22" s="17" t="s">
        <v>23</v>
      </c>
      <c r="D22" s="12">
        <v>156062.64000000001</v>
      </c>
      <c r="E22" s="13">
        <v>0</v>
      </c>
      <c r="F22" s="13">
        <v>0</v>
      </c>
      <c r="G22" s="14">
        <f t="shared" si="0"/>
        <v>156062.64000000001</v>
      </c>
    </row>
    <row r="23" spans="2:7" ht="18.75" customHeight="1">
      <c r="B23" s="17" t="s">
        <v>24</v>
      </c>
      <c r="D23" s="12">
        <v>0</v>
      </c>
      <c r="E23" s="14">
        <v>41115.449999999997</v>
      </c>
      <c r="F23" s="13">
        <v>0</v>
      </c>
      <c r="G23" s="14">
        <f t="shared" si="0"/>
        <v>41115.449999999997</v>
      </c>
    </row>
    <row r="24" spans="2:7" ht="18.75" customHeight="1">
      <c r="B24" s="17" t="s">
        <v>25</v>
      </c>
      <c r="D24" s="12">
        <v>0</v>
      </c>
      <c r="E24" s="14">
        <v>24181.38</v>
      </c>
      <c r="F24" s="13">
        <v>0</v>
      </c>
      <c r="G24" s="14">
        <f t="shared" si="0"/>
        <v>24181.38</v>
      </c>
    </row>
    <row r="25" spans="2:7" ht="18.75" customHeight="1">
      <c r="B25" s="17" t="s">
        <v>238</v>
      </c>
      <c r="D25" s="12">
        <v>0</v>
      </c>
      <c r="E25" s="14">
        <v>57306.2</v>
      </c>
      <c r="F25" s="13">
        <v>0</v>
      </c>
      <c r="G25" s="14">
        <f t="shared" si="0"/>
        <v>57306.2</v>
      </c>
    </row>
    <row r="26" spans="2:7" ht="18.75" customHeight="1">
      <c r="B26" s="17" t="s">
        <v>239</v>
      </c>
      <c r="D26" s="12">
        <v>0</v>
      </c>
      <c r="E26" s="14">
        <v>38523.03</v>
      </c>
      <c r="F26" s="13">
        <v>0</v>
      </c>
      <c r="G26" s="14">
        <f t="shared" si="0"/>
        <v>38523.03</v>
      </c>
    </row>
    <row r="27" spans="2:7" ht="18.75" customHeight="1">
      <c r="B27" s="17" t="s">
        <v>240</v>
      </c>
      <c r="D27" s="12">
        <v>0</v>
      </c>
      <c r="E27" s="14">
        <v>42607.5</v>
      </c>
      <c r="F27" s="13">
        <v>0</v>
      </c>
      <c r="G27" s="14">
        <f t="shared" si="0"/>
        <v>42607.5</v>
      </c>
    </row>
    <row r="28" spans="2:7" ht="18" customHeight="1">
      <c r="B28" s="7" t="s">
        <v>9</v>
      </c>
      <c r="C28" s="8"/>
      <c r="D28" s="18">
        <f>SUM(D9:D27)</f>
        <v>1637180.54</v>
      </c>
      <c r="E28" s="18">
        <f>SUM(E9:E27)</f>
        <v>203733.56</v>
      </c>
      <c r="F28" s="18">
        <f>SUM(F9:F27)</f>
        <v>0</v>
      </c>
      <c r="G28" s="18">
        <f>SUM(G9:G27)</f>
        <v>1840914.0999999999</v>
      </c>
    </row>
    <row r="29" spans="2:7" ht="18" customHeight="1"/>
    <row r="30" spans="2:7" ht="18" customHeight="1"/>
    <row r="31" spans="2:7" ht="18" customHeight="1">
      <c r="B31" s="355" t="s">
        <v>5</v>
      </c>
      <c r="C31" s="19"/>
      <c r="D31" s="356" t="s">
        <v>26</v>
      </c>
      <c r="E31" s="356"/>
      <c r="F31" s="356"/>
      <c r="G31" s="356"/>
    </row>
    <row r="32" spans="2:7" ht="18" customHeight="1">
      <c r="B32" s="355"/>
      <c r="C32" s="19"/>
      <c r="D32" s="9" t="s">
        <v>27</v>
      </c>
      <c r="E32" s="10"/>
      <c r="F32" s="9"/>
      <c r="G32" s="7" t="s">
        <v>9</v>
      </c>
    </row>
    <row r="33" spans="2:7" ht="18" customHeight="1">
      <c r="B33" s="20" t="s">
        <v>28</v>
      </c>
      <c r="C33" s="21"/>
      <c r="D33" s="22">
        <v>130151.42</v>
      </c>
      <c r="E33" s="13">
        <v>0</v>
      </c>
      <c r="F33" s="13">
        <v>0</v>
      </c>
      <c r="G33" s="14">
        <f t="shared" ref="G33:G39" si="1">SUM(D33:F33)</f>
        <v>130151.42</v>
      </c>
    </row>
    <row r="34" spans="2:7" ht="18" customHeight="1">
      <c r="B34" s="11" t="s">
        <v>29</v>
      </c>
      <c r="C34" s="21"/>
      <c r="D34" s="22">
        <v>15262.59</v>
      </c>
      <c r="E34" s="13">
        <v>0</v>
      </c>
      <c r="F34" s="13">
        <v>0</v>
      </c>
      <c r="G34" s="14">
        <f t="shared" si="1"/>
        <v>15262.59</v>
      </c>
    </row>
    <row r="35" spans="2:7" ht="18" customHeight="1">
      <c r="B35" s="11" t="s">
        <v>30</v>
      </c>
      <c r="C35" s="21"/>
      <c r="D35" s="22">
        <v>28723.01</v>
      </c>
      <c r="E35" s="13">
        <v>0</v>
      </c>
      <c r="F35" s="13">
        <v>0</v>
      </c>
      <c r="G35" s="14">
        <f t="shared" si="1"/>
        <v>28723.01</v>
      </c>
    </row>
    <row r="36" spans="2:7" ht="18" customHeight="1">
      <c r="B36" s="23" t="s">
        <v>31</v>
      </c>
      <c r="C36" s="21"/>
      <c r="D36" s="22">
        <v>79182.929999999993</v>
      </c>
      <c r="E36" s="13">
        <v>0</v>
      </c>
      <c r="F36" s="13">
        <v>0</v>
      </c>
      <c r="G36" s="14">
        <f t="shared" si="1"/>
        <v>79182.929999999993</v>
      </c>
    </row>
    <row r="37" spans="2:7" ht="18" customHeight="1">
      <c r="B37" s="23" t="s">
        <v>32</v>
      </c>
      <c r="C37" s="21"/>
      <c r="D37" s="13">
        <v>46450.53</v>
      </c>
      <c r="E37" s="13">
        <v>0</v>
      </c>
      <c r="F37" s="13">
        <v>0</v>
      </c>
      <c r="G37" s="14">
        <f t="shared" si="1"/>
        <v>46450.53</v>
      </c>
    </row>
    <row r="38" spans="2:7" ht="18" customHeight="1">
      <c r="B38" s="23" t="s">
        <v>33</v>
      </c>
      <c r="C38" s="21"/>
      <c r="D38" s="13">
        <v>48706.48</v>
      </c>
      <c r="E38" s="13">
        <v>0</v>
      </c>
      <c r="F38" s="13">
        <v>0</v>
      </c>
      <c r="G38" s="14">
        <f t="shared" si="1"/>
        <v>48706.48</v>
      </c>
    </row>
    <row r="39" spans="2:7" ht="18" customHeight="1">
      <c r="B39" s="16" t="s">
        <v>20</v>
      </c>
      <c r="C39" s="21"/>
      <c r="D39" s="13">
        <v>0</v>
      </c>
      <c r="E39" s="13">
        <v>0</v>
      </c>
      <c r="F39" s="13">
        <v>0</v>
      </c>
      <c r="G39" s="14">
        <f t="shared" si="1"/>
        <v>0</v>
      </c>
    </row>
    <row r="40" spans="2:7" ht="18" customHeight="1">
      <c r="B40" s="7" t="s">
        <v>9</v>
      </c>
      <c r="C40" s="19"/>
      <c r="D40" s="18">
        <f>SUM(D33:D39)</f>
        <v>348476.95999999996</v>
      </c>
      <c r="E40" s="18">
        <f>SUM(E33:E39)</f>
        <v>0</v>
      </c>
      <c r="F40" s="18">
        <f>SUM(F33:F39)</f>
        <v>0</v>
      </c>
      <c r="G40" s="18">
        <f>SUM(G33:G39)</f>
        <v>348476.95999999996</v>
      </c>
    </row>
    <row r="41" spans="2:7" ht="18" customHeight="1"/>
    <row r="42" spans="2:7" ht="18" customHeight="1"/>
    <row r="43" spans="2:7" ht="37.5" customHeight="1">
      <c r="B43" s="357" t="s">
        <v>5</v>
      </c>
      <c r="C43" s="19"/>
      <c r="D43" s="358" t="s">
        <v>34</v>
      </c>
      <c r="E43" s="358"/>
      <c r="F43" s="358"/>
    </row>
    <row r="44" spans="2:7" ht="18.75" customHeight="1">
      <c r="B44" s="357"/>
      <c r="C44" s="19"/>
      <c r="D44" s="25" t="s">
        <v>35</v>
      </c>
      <c r="E44" s="24" t="s">
        <v>36</v>
      </c>
      <c r="F44" s="24" t="s">
        <v>9</v>
      </c>
    </row>
    <row r="45" spans="2:7" ht="18.75" customHeight="1">
      <c r="B45" s="20" t="s">
        <v>28</v>
      </c>
      <c r="C45" s="21"/>
      <c r="D45" s="26">
        <f t="shared" ref="D45:D56" si="2">G9</f>
        <v>78408.72</v>
      </c>
      <c r="E45" s="27">
        <f>G33</f>
        <v>130151.42</v>
      </c>
      <c r="F45" s="27">
        <f t="shared" ref="F45:F57" si="3">D45+E45</f>
        <v>208560.14</v>
      </c>
    </row>
    <row r="46" spans="2:7" ht="18.75" customHeight="1">
      <c r="B46" s="11" t="s">
        <v>37</v>
      </c>
      <c r="C46" s="21"/>
      <c r="D46" s="26">
        <f t="shared" si="2"/>
        <v>72088.73</v>
      </c>
      <c r="E46" s="27">
        <v>0</v>
      </c>
      <c r="F46" s="27">
        <f t="shared" si="3"/>
        <v>72088.73</v>
      </c>
    </row>
    <row r="47" spans="2:7" ht="18.75" customHeight="1">
      <c r="B47" s="11" t="s">
        <v>29</v>
      </c>
      <c r="C47" s="21"/>
      <c r="D47" s="26">
        <f t="shared" si="2"/>
        <v>200833.85</v>
      </c>
      <c r="E47" s="27">
        <f>G34</f>
        <v>15262.59</v>
      </c>
      <c r="F47" s="27">
        <f t="shared" si="3"/>
        <v>216096.44</v>
      </c>
    </row>
    <row r="48" spans="2:7" ht="18.75" customHeight="1">
      <c r="B48" s="11" t="s">
        <v>33</v>
      </c>
      <c r="C48" s="21"/>
      <c r="D48" s="26">
        <f t="shared" si="2"/>
        <v>14249.29</v>
      </c>
      <c r="E48" s="27">
        <f>D38</f>
        <v>48706.48</v>
      </c>
      <c r="F48" s="27">
        <f t="shared" si="3"/>
        <v>62955.770000000004</v>
      </c>
    </row>
    <row r="49" spans="2:10" ht="18.75" customHeight="1">
      <c r="B49" s="11" t="s">
        <v>30</v>
      </c>
      <c r="C49" s="21"/>
      <c r="D49" s="26">
        <f t="shared" si="2"/>
        <v>134811.73000000001</v>
      </c>
      <c r="E49" s="27">
        <f>G35</f>
        <v>28723.01</v>
      </c>
      <c r="F49" s="27">
        <f t="shared" si="3"/>
        <v>163534.74000000002</v>
      </c>
    </row>
    <row r="50" spans="2:10" ht="18.75" customHeight="1">
      <c r="B50" s="11" t="s">
        <v>38</v>
      </c>
      <c r="C50" s="21"/>
      <c r="D50" s="26">
        <f t="shared" si="2"/>
        <v>96950.09</v>
      </c>
      <c r="E50" s="27">
        <v>0</v>
      </c>
      <c r="F50" s="27">
        <f t="shared" si="3"/>
        <v>96950.09</v>
      </c>
    </row>
    <row r="51" spans="2:10" ht="18.75" customHeight="1">
      <c r="B51" s="23" t="s">
        <v>31</v>
      </c>
      <c r="C51" s="21"/>
      <c r="D51" s="26">
        <f t="shared" si="2"/>
        <v>155976.26999999999</v>
      </c>
      <c r="E51" s="27">
        <f>G36</f>
        <v>79182.929999999993</v>
      </c>
      <c r="F51" s="27">
        <f t="shared" si="3"/>
        <v>235159.19999999998</v>
      </c>
    </row>
    <row r="52" spans="2:10" ht="18.75" customHeight="1">
      <c r="B52" s="23" t="s">
        <v>39</v>
      </c>
      <c r="C52" s="21"/>
      <c r="D52" s="26">
        <f t="shared" si="2"/>
        <v>170903.73</v>
      </c>
      <c r="E52" s="27">
        <v>0</v>
      </c>
      <c r="F52" s="27">
        <f t="shared" si="3"/>
        <v>170903.73</v>
      </c>
    </row>
    <row r="53" spans="2:10" ht="18.75" customHeight="1">
      <c r="B53" s="23" t="s">
        <v>40</v>
      </c>
      <c r="C53" s="21"/>
      <c r="D53" s="26">
        <f t="shared" si="2"/>
        <v>101536.57</v>
      </c>
      <c r="E53" s="27">
        <v>0</v>
      </c>
      <c r="F53" s="27">
        <f t="shared" si="3"/>
        <v>101536.57</v>
      </c>
    </row>
    <row r="54" spans="2:10" ht="18.75" customHeight="1">
      <c r="B54" s="11" t="s">
        <v>41</v>
      </c>
      <c r="C54" s="21"/>
      <c r="D54" s="26">
        <f t="shared" si="2"/>
        <v>57731.7</v>
      </c>
      <c r="E54" s="27">
        <v>0</v>
      </c>
      <c r="F54" s="27">
        <f t="shared" si="3"/>
        <v>57731.7</v>
      </c>
    </row>
    <row r="55" spans="2:10" ht="18.75" customHeight="1">
      <c r="B55" s="23" t="s">
        <v>42</v>
      </c>
      <c r="C55" s="21"/>
      <c r="D55" s="26">
        <f t="shared" si="2"/>
        <v>235650.07</v>
      </c>
      <c r="E55" s="27">
        <v>0</v>
      </c>
      <c r="F55" s="27">
        <f t="shared" si="3"/>
        <v>235650.07</v>
      </c>
    </row>
    <row r="56" spans="2:10" ht="18.75" customHeight="1">
      <c r="B56" s="23" t="s">
        <v>43</v>
      </c>
      <c r="C56" s="21"/>
      <c r="D56" s="26">
        <f t="shared" si="2"/>
        <v>70543.11</v>
      </c>
      <c r="E56" s="27">
        <v>0</v>
      </c>
      <c r="F56" s="27">
        <f t="shared" si="3"/>
        <v>70543.11</v>
      </c>
    </row>
    <row r="57" spans="2:10" ht="18" customHeight="1">
      <c r="B57" s="23" t="s">
        <v>32</v>
      </c>
      <c r="C57" s="21"/>
      <c r="D57" s="28">
        <v>37324</v>
      </c>
      <c r="E57" s="27">
        <f>D37</f>
        <v>46450.53</v>
      </c>
      <c r="F57" s="27">
        <f t="shared" si="3"/>
        <v>83774.53</v>
      </c>
    </row>
    <row r="58" spans="2:10" ht="22.5" customHeight="1">
      <c r="B58" s="24" t="s">
        <v>9</v>
      </c>
      <c r="C58" s="19"/>
      <c r="D58" s="29">
        <f>SUM(D45:D57)</f>
        <v>1427007.86</v>
      </c>
      <c r="E58" s="29">
        <f>SUM(E45:E57)</f>
        <v>348476.96000000008</v>
      </c>
      <c r="F58" s="30">
        <f>SUM(F45:F57)</f>
        <v>1775484.82</v>
      </c>
    </row>
    <row r="59" spans="2:10" ht="18" customHeight="1"/>
    <row r="60" spans="2:10" ht="18" customHeight="1">
      <c r="G60" s="31"/>
    </row>
    <row r="61" spans="2:10" ht="18.75" customHeight="1">
      <c r="G61" s="2"/>
      <c r="H61" s="15"/>
    </row>
    <row r="62" spans="2:10" ht="18.75" customHeight="1"/>
    <row r="63" spans="2:10" ht="18.75" customHeight="1">
      <c r="H63" s="32"/>
    </row>
    <row r="64" spans="2:10" ht="18.75" customHeight="1">
      <c r="H64" s="32"/>
      <c r="J64" s="15"/>
    </row>
    <row r="65" spans="10:10" ht="18.75" customHeight="1"/>
    <row r="66" spans="10:10" ht="18.75" customHeight="1"/>
    <row r="67" spans="10:10" ht="18.75" customHeight="1"/>
    <row r="68" spans="10:10" ht="18.75" customHeight="1"/>
    <row r="69" spans="10:10" ht="18.75" customHeight="1"/>
    <row r="70" spans="10:10" ht="18.75" customHeight="1"/>
    <row r="71" spans="10:10" ht="18.75" customHeight="1"/>
    <row r="72" spans="10:10" ht="18.75" customHeight="1"/>
    <row r="73" spans="10:10" ht="18.75" customHeight="1"/>
    <row r="74" spans="10:10" ht="18" customHeight="1">
      <c r="J74" s="32"/>
    </row>
    <row r="75" spans="10:10" ht="24.75" customHeight="1"/>
    <row r="76" spans="10:10" ht="18" customHeight="1"/>
    <row r="77" spans="10:10" ht="18" customHeight="1"/>
    <row r="78" spans="10:10" ht="18.75" customHeight="1"/>
    <row r="79" spans="10:10" ht="18.75" customHeight="1"/>
    <row r="80" spans="10:1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" customHeight="1"/>
  </sheetData>
  <mergeCells count="6">
    <mergeCell ref="B7:B8"/>
    <mergeCell ref="D7:G7"/>
    <mergeCell ref="B31:B32"/>
    <mergeCell ref="D31:G31"/>
    <mergeCell ref="B43:B44"/>
    <mergeCell ref="D43:F43"/>
  </mergeCells>
  <pageMargins left="0.179861111111111" right="0.209722222222222" top="0.56527777777777799" bottom="0.57152777777777797" header="0.511811023622047" footer="0.2"/>
  <pageSetup paperSize="9" scale="90" pageOrder="overThenDown" orientation="portrait" horizontalDpi="300" verticalDpi="300"/>
  <headerFooter>
    <oddFooter>&amp;C&amp;6&amp;P de&amp;N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563C5-8F63-4683-902E-232BEC804EA6}">
  <dimension ref="A1:R34"/>
  <sheetViews>
    <sheetView workbookViewId="0">
      <selection activeCell="J18" sqref="J18"/>
    </sheetView>
  </sheetViews>
  <sheetFormatPr defaultRowHeight="12.75"/>
  <cols>
    <col min="1" max="1" width="78.140625" customWidth="1"/>
  </cols>
  <sheetData>
    <row r="1" spans="1:9">
      <c r="A1" s="291" t="s">
        <v>118</v>
      </c>
      <c r="B1" s="292"/>
      <c r="C1" s="292"/>
      <c r="D1" s="292"/>
      <c r="E1" s="292"/>
      <c r="F1" s="292"/>
      <c r="G1" s="292"/>
      <c r="H1" s="293"/>
    </row>
    <row r="2" spans="1:9">
      <c r="A2" s="294" t="s">
        <v>119</v>
      </c>
      <c r="B2" s="295"/>
      <c r="C2" s="295"/>
      <c r="D2" s="295"/>
      <c r="E2" s="295"/>
      <c r="F2" s="295"/>
      <c r="G2" s="295"/>
      <c r="H2" s="296"/>
    </row>
    <row r="3" spans="1:9">
      <c r="A3" s="294" t="s">
        <v>120</v>
      </c>
      <c r="B3" s="295"/>
      <c r="C3" s="295"/>
      <c r="D3" s="295"/>
      <c r="E3" s="295"/>
      <c r="F3" s="295"/>
      <c r="G3" s="295"/>
      <c r="H3" s="296"/>
    </row>
    <row r="4" spans="1:9">
      <c r="A4" s="294" t="s">
        <v>121</v>
      </c>
      <c r="B4" s="295"/>
      <c r="C4" s="295"/>
      <c r="D4" s="295"/>
      <c r="E4" s="295"/>
      <c r="F4" s="295"/>
      <c r="G4" s="295"/>
      <c r="H4" s="296"/>
    </row>
    <row r="5" spans="1:9" ht="13.5" thickBot="1">
      <c r="A5" s="297" t="s">
        <v>122</v>
      </c>
      <c r="B5" s="298"/>
      <c r="C5" s="298"/>
      <c r="D5" s="298"/>
      <c r="E5" s="298"/>
      <c r="F5" s="298"/>
      <c r="G5" s="298"/>
      <c r="H5" s="299"/>
    </row>
    <row r="6" spans="1:9" ht="13.5" thickBot="1">
      <c r="A6" s="329" t="s">
        <v>265</v>
      </c>
      <c r="B6" s="384" t="s">
        <v>201</v>
      </c>
      <c r="C6" s="386"/>
      <c r="D6" s="329" t="s">
        <v>66</v>
      </c>
    </row>
    <row r="7" spans="1:9" ht="17.25" customHeight="1" thickBot="1">
      <c r="A7" s="319" t="s">
        <v>193</v>
      </c>
      <c r="B7" s="319" t="s">
        <v>194</v>
      </c>
      <c r="C7" s="326" t="s">
        <v>195</v>
      </c>
      <c r="D7" s="326" t="s">
        <v>9</v>
      </c>
      <c r="E7" s="320" t="s">
        <v>191</v>
      </c>
      <c r="F7" s="322" t="s">
        <v>192</v>
      </c>
    </row>
    <row r="8" spans="1:9" ht="17.25" customHeight="1" thickBot="1">
      <c r="A8" s="318" t="s">
        <v>50</v>
      </c>
      <c r="B8" s="319">
        <v>1</v>
      </c>
      <c r="C8" s="327">
        <v>1</v>
      </c>
      <c r="D8" s="327">
        <f>SUM(B8:C8)</f>
        <v>2</v>
      </c>
      <c r="E8" s="321">
        <v>6</v>
      </c>
      <c r="F8" s="323">
        <f>D8/E8</f>
        <v>0.33333333333333331</v>
      </c>
      <c r="G8" s="317"/>
      <c r="H8" s="317"/>
      <c r="I8" s="317"/>
    </row>
    <row r="9" spans="1:9" ht="17.25" customHeight="1" thickBot="1">
      <c r="A9" s="318" t="s">
        <v>172</v>
      </c>
      <c r="B9" s="319">
        <v>4</v>
      </c>
      <c r="C9" s="327">
        <v>1</v>
      </c>
      <c r="D9" s="327">
        <f t="shared" ref="D9:D27" si="0">SUM(B9:C9)</f>
        <v>5</v>
      </c>
      <c r="E9" s="321">
        <v>23</v>
      </c>
      <c r="F9" s="323">
        <f t="shared" ref="F9:F27" si="1">D9/E9</f>
        <v>0.21739130434782608</v>
      </c>
      <c r="G9" s="317"/>
      <c r="H9" s="317"/>
      <c r="I9" s="317"/>
    </row>
    <row r="10" spans="1:9" ht="17.25" customHeight="1" thickBot="1">
      <c r="A10" s="318" t="s">
        <v>52</v>
      </c>
      <c r="B10" s="319">
        <v>10</v>
      </c>
      <c r="C10" s="327">
        <v>25</v>
      </c>
      <c r="D10" s="327">
        <f t="shared" si="0"/>
        <v>35</v>
      </c>
      <c r="E10" s="321">
        <v>26</v>
      </c>
      <c r="F10" s="323">
        <f t="shared" si="1"/>
        <v>1.3461538461538463</v>
      </c>
      <c r="G10" s="317"/>
      <c r="H10" s="317"/>
      <c r="I10" s="317"/>
    </row>
    <row r="11" spans="1:9" ht="17.25" customHeight="1" thickBot="1">
      <c r="A11" s="318" t="s">
        <v>173</v>
      </c>
      <c r="B11" s="319">
        <v>14</v>
      </c>
      <c r="C11" s="327">
        <v>8</v>
      </c>
      <c r="D11" s="327">
        <f t="shared" si="0"/>
        <v>22</v>
      </c>
      <c r="E11" s="321">
        <v>35</v>
      </c>
      <c r="F11" s="323">
        <f t="shared" si="1"/>
        <v>0.62857142857142856</v>
      </c>
      <c r="G11" s="317"/>
      <c r="H11" s="317"/>
      <c r="I11" s="317"/>
    </row>
    <row r="12" spans="1:9" ht="17.25" customHeight="1" thickBot="1">
      <c r="A12" s="318" t="s">
        <v>54</v>
      </c>
      <c r="B12" s="319">
        <v>2</v>
      </c>
      <c r="C12" s="327">
        <v>10</v>
      </c>
      <c r="D12" s="327">
        <f t="shared" si="0"/>
        <v>12</v>
      </c>
      <c r="E12" s="321">
        <v>19</v>
      </c>
      <c r="F12" s="323">
        <f t="shared" si="1"/>
        <v>0.63157894736842102</v>
      </c>
      <c r="G12" s="317"/>
      <c r="H12" s="317"/>
      <c r="I12" s="317"/>
    </row>
    <row r="13" spans="1:9" ht="17.25" customHeight="1" thickBot="1">
      <c r="A13" s="318" t="s">
        <v>196</v>
      </c>
      <c r="B13" s="319">
        <v>5</v>
      </c>
      <c r="C13" s="327">
        <v>7</v>
      </c>
      <c r="D13" s="327">
        <f t="shared" si="0"/>
        <v>12</v>
      </c>
      <c r="E13" s="321">
        <v>15</v>
      </c>
      <c r="F13" s="323">
        <f t="shared" si="1"/>
        <v>0.8</v>
      </c>
      <c r="G13" s="317"/>
      <c r="H13" s="317"/>
      <c r="I13" s="317"/>
    </row>
    <row r="14" spans="1:9" ht="17.25" customHeight="1" thickBot="1">
      <c r="A14" s="318" t="s">
        <v>56</v>
      </c>
      <c r="B14" s="319">
        <v>24</v>
      </c>
      <c r="C14" s="327">
        <v>11</v>
      </c>
      <c r="D14" s="327">
        <f t="shared" si="0"/>
        <v>35</v>
      </c>
      <c r="E14" s="321">
        <v>33</v>
      </c>
      <c r="F14" s="323">
        <f t="shared" si="1"/>
        <v>1.0606060606060606</v>
      </c>
      <c r="G14" s="317"/>
      <c r="H14" s="317"/>
      <c r="I14" s="317"/>
    </row>
    <row r="15" spans="1:9" ht="17.25" customHeight="1" thickBot="1">
      <c r="A15" s="318" t="s">
        <v>176</v>
      </c>
      <c r="B15" s="319">
        <v>11</v>
      </c>
      <c r="C15" s="327">
        <v>22</v>
      </c>
      <c r="D15" s="327">
        <f t="shared" si="0"/>
        <v>33</v>
      </c>
      <c r="E15" s="321">
        <v>56</v>
      </c>
      <c r="F15" s="323">
        <f t="shared" si="1"/>
        <v>0.5892857142857143</v>
      </c>
      <c r="G15" s="317"/>
      <c r="H15" s="317"/>
      <c r="I15" s="317"/>
    </row>
    <row r="16" spans="1:9" ht="17.25" customHeight="1" thickBot="1">
      <c r="A16" s="318" t="s">
        <v>177</v>
      </c>
      <c r="B16" s="319">
        <v>6</v>
      </c>
      <c r="C16" s="327">
        <v>1</v>
      </c>
      <c r="D16" s="327">
        <f t="shared" si="0"/>
        <v>7</v>
      </c>
      <c r="E16" s="321">
        <v>6</v>
      </c>
      <c r="F16" s="323">
        <f t="shared" si="1"/>
        <v>1.1666666666666667</v>
      </c>
      <c r="G16" s="317"/>
      <c r="H16" s="317"/>
      <c r="I16" s="317"/>
    </row>
    <row r="17" spans="1:18" ht="17.25" customHeight="1" thickBot="1">
      <c r="A17" s="318" t="s">
        <v>178</v>
      </c>
      <c r="B17" s="319">
        <v>6</v>
      </c>
      <c r="C17" s="327">
        <v>16</v>
      </c>
      <c r="D17" s="327">
        <f t="shared" si="0"/>
        <v>22</v>
      </c>
      <c r="E17" s="321">
        <v>17</v>
      </c>
      <c r="F17" s="323">
        <f t="shared" si="1"/>
        <v>1.2941176470588236</v>
      </c>
      <c r="G17" s="317"/>
      <c r="H17" s="317"/>
      <c r="I17" s="317"/>
    </row>
    <row r="18" spans="1:18" ht="17.25" customHeight="1" thickBot="1">
      <c r="A18" s="318" t="s">
        <v>60</v>
      </c>
      <c r="B18" s="319">
        <v>6</v>
      </c>
      <c r="C18" s="327">
        <v>1</v>
      </c>
      <c r="D18" s="327">
        <f t="shared" si="0"/>
        <v>7</v>
      </c>
      <c r="E18" s="321">
        <v>10</v>
      </c>
      <c r="F18" s="323">
        <f t="shared" si="1"/>
        <v>0.7</v>
      </c>
      <c r="G18" s="317"/>
      <c r="H18" s="317"/>
      <c r="I18" s="317"/>
    </row>
    <row r="19" spans="1:18" ht="17.25" customHeight="1" thickBot="1">
      <c r="A19" s="318" t="s">
        <v>61</v>
      </c>
      <c r="B19" s="319">
        <v>12</v>
      </c>
      <c r="C19" s="327">
        <v>8</v>
      </c>
      <c r="D19" s="327">
        <f t="shared" si="0"/>
        <v>20</v>
      </c>
      <c r="E19" s="321">
        <v>36</v>
      </c>
      <c r="F19" s="323">
        <f t="shared" si="1"/>
        <v>0.55555555555555558</v>
      </c>
      <c r="G19" s="317"/>
      <c r="H19" s="317"/>
      <c r="I19" s="317"/>
    </row>
    <row r="20" spans="1:18" ht="17.25" customHeight="1" thickBot="1">
      <c r="A20" s="318" t="s">
        <v>62</v>
      </c>
      <c r="B20" s="319">
        <v>4</v>
      </c>
      <c r="C20" s="327">
        <v>2</v>
      </c>
      <c r="D20" s="327">
        <f t="shared" si="0"/>
        <v>6</v>
      </c>
      <c r="E20" s="321">
        <v>13</v>
      </c>
      <c r="F20" s="323">
        <f t="shared" si="1"/>
        <v>0.46153846153846156</v>
      </c>
      <c r="G20" s="317"/>
      <c r="H20" s="317"/>
      <c r="I20" s="317"/>
    </row>
    <row r="21" spans="1:18" ht="17.25" customHeight="1" thickBot="1">
      <c r="A21" s="318" t="s">
        <v>180</v>
      </c>
      <c r="B21" s="319">
        <v>68</v>
      </c>
      <c r="C21" s="327">
        <v>11</v>
      </c>
      <c r="D21" s="327">
        <f t="shared" si="0"/>
        <v>79</v>
      </c>
      <c r="E21" s="321">
        <v>20</v>
      </c>
      <c r="F21" s="323">
        <f t="shared" si="1"/>
        <v>3.95</v>
      </c>
      <c r="G21" s="317"/>
      <c r="H21" s="317"/>
      <c r="I21" s="317"/>
    </row>
    <row r="22" spans="1:18" ht="17.25" customHeight="1" thickBot="1">
      <c r="A22" s="318" t="s">
        <v>64</v>
      </c>
      <c r="B22" s="319">
        <v>12</v>
      </c>
      <c r="C22" s="327">
        <v>3</v>
      </c>
      <c r="D22" s="327">
        <f t="shared" si="0"/>
        <v>15</v>
      </c>
      <c r="E22" s="321">
        <v>14</v>
      </c>
      <c r="F22" s="323">
        <f t="shared" si="1"/>
        <v>1.0714285714285714</v>
      </c>
      <c r="G22" s="317"/>
      <c r="H22" s="317"/>
      <c r="I22" s="317"/>
    </row>
    <row r="23" spans="1:18" ht="17.25" customHeight="1" thickBot="1">
      <c r="A23" s="318" t="s">
        <v>181</v>
      </c>
      <c r="B23" s="319">
        <v>6</v>
      </c>
      <c r="C23" s="327">
        <v>9</v>
      </c>
      <c r="D23" s="327">
        <f t="shared" si="0"/>
        <v>15</v>
      </c>
      <c r="E23" s="321">
        <v>32</v>
      </c>
      <c r="F23" s="323">
        <f t="shared" si="1"/>
        <v>0.46875</v>
      </c>
      <c r="G23" s="317"/>
      <c r="H23" s="317"/>
      <c r="I23" s="317"/>
    </row>
    <row r="24" spans="1:18" ht="17.25" customHeight="1" thickBot="1">
      <c r="A24" s="318" t="s">
        <v>247</v>
      </c>
      <c r="B24" s="319">
        <v>0</v>
      </c>
      <c r="C24" s="327">
        <v>0</v>
      </c>
      <c r="D24" s="327">
        <f t="shared" si="0"/>
        <v>0</v>
      </c>
      <c r="E24" s="321">
        <v>13</v>
      </c>
      <c r="F24" s="323">
        <f t="shared" si="1"/>
        <v>0</v>
      </c>
      <c r="G24" s="317"/>
      <c r="H24" s="317"/>
      <c r="I24" s="317"/>
    </row>
    <row r="25" spans="1:18" ht="17.25" customHeight="1" thickBot="1">
      <c r="A25" s="318" t="s">
        <v>248</v>
      </c>
      <c r="B25" s="319">
        <v>3</v>
      </c>
      <c r="C25" s="327">
        <v>9</v>
      </c>
      <c r="D25" s="327">
        <f t="shared" si="0"/>
        <v>12</v>
      </c>
      <c r="E25" s="321">
        <v>13</v>
      </c>
      <c r="F25" s="323">
        <f t="shared" si="1"/>
        <v>0.92307692307692313</v>
      </c>
      <c r="G25" s="317"/>
      <c r="H25" s="317"/>
      <c r="I25" s="317"/>
    </row>
    <row r="26" spans="1:18" ht="17.25" customHeight="1" thickBot="1">
      <c r="A26" s="318" t="s">
        <v>249</v>
      </c>
      <c r="B26" s="319">
        <v>1</v>
      </c>
      <c r="C26" s="327">
        <v>2</v>
      </c>
      <c r="D26" s="327">
        <f t="shared" si="0"/>
        <v>3</v>
      </c>
      <c r="E26" s="321">
        <v>13</v>
      </c>
      <c r="F26" s="323">
        <f t="shared" si="1"/>
        <v>0.23076923076923078</v>
      </c>
      <c r="G26" s="317"/>
      <c r="H26" s="317"/>
      <c r="I26" s="317"/>
    </row>
    <row r="27" spans="1:18" ht="17.25" customHeight="1" thickBot="1">
      <c r="A27" s="318" t="s">
        <v>9</v>
      </c>
      <c r="B27" s="319">
        <f>SUM(B8:B26)</f>
        <v>195</v>
      </c>
      <c r="C27" s="327">
        <f>SUM(C8:C26)</f>
        <v>147</v>
      </c>
      <c r="D27" s="327">
        <f t="shared" si="0"/>
        <v>342</v>
      </c>
      <c r="E27" s="321">
        <f>SUM(E8:E26)</f>
        <v>400</v>
      </c>
      <c r="F27" s="323">
        <f t="shared" si="1"/>
        <v>0.85499999999999998</v>
      </c>
      <c r="G27" s="317"/>
      <c r="H27" s="317"/>
      <c r="I27" s="317"/>
    </row>
    <row r="30" spans="1:18">
      <c r="B30" s="317"/>
      <c r="C30" s="317"/>
      <c r="D30" s="317"/>
      <c r="E30" s="317"/>
      <c r="F30" s="317"/>
      <c r="G30" s="317"/>
      <c r="H30" s="317"/>
      <c r="I30" s="317"/>
      <c r="J30" s="317"/>
      <c r="K30" s="317"/>
      <c r="L30" s="317"/>
      <c r="M30" s="317"/>
      <c r="N30" s="317"/>
      <c r="O30" s="317"/>
      <c r="P30" s="317"/>
      <c r="Q30" s="317"/>
      <c r="R30" s="317"/>
    </row>
    <row r="34" spans="9:9">
      <c r="I34" s="296"/>
    </row>
  </sheetData>
  <mergeCells count="1">
    <mergeCell ref="B6:C6"/>
  </mergeCells>
  <conditionalFormatting sqref="F8:F27">
    <cfRule type="cellIs" dxfId="2" priority="1" operator="equal">
      <formula>1</formula>
    </cfRule>
    <cfRule type="cellIs" dxfId="1" priority="2" operator="lessThan">
      <formula>1</formula>
    </cfRule>
    <cfRule type="cellIs" dxfId="0" priority="3" operator="greaterThan">
      <formula>1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C600-3664-4D45-A047-790BACA256FE}">
  <dimension ref="A3:O11"/>
  <sheetViews>
    <sheetView topLeftCell="B1" workbookViewId="0">
      <selection activeCell="N3" sqref="N3:N10"/>
    </sheetView>
  </sheetViews>
  <sheetFormatPr defaultRowHeight="12.75"/>
  <cols>
    <col min="1" max="1" width="78.7109375" customWidth="1"/>
    <col min="2" max="11" width="13.85546875" customWidth="1"/>
    <col min="12" max="14" width="17.7109375" customWidth="1"/>
    <col min="15" max="15" width="13.85546875" customWidth="1"/>
    <col min="16" max="21" width="16.140625" customWidth="1"/>
    <col min="22" max="22" width="13.5703125" customWidth="1"/>
  </cols>
  <sheetData>
    <row r="3" spans="1:15" ht="18">
      <c r="A3" s="330" t="s">
        <v>202</v>
      </c>
      <c r="B3" s="331" t="s">
        <v>211</v>
      </c>
      <c r="C3" s="331" t="s">
        <v>212</v>
      </c>
      <c r="D3" s="331" t="s">
        <v>214</v>
      </c>
      <c r="E3" s="331" t="s">
        <v>215</v>
      </c>
      <c r="F3" s="331" t="s">
        <v>225</v>
      </c>
      <c r="G3" s="331" t="s">
        <v>226</v>
      </c>
      <c r="H3" s="331" t="s">
        <v>227</v>
      </c>
      <c r="I3" s="331" t="s">
        <v>229</v>
      </c>
      <c r="J3" s="331" t="s">
        <v>228</v>
      </c>
      <c r="K3" s="331" t="s">
        <v>233</v>
      </c>
      <c r="L3" s="331" t="s">
        <v>237</v>
      </c>
      <c r="M3" s="331" t="s">
        <v>259</v>
      </c>
      <c r="N3" s="331" t="s">
        <v>266</v>
      </c>
      <c r="O3" s="331" t="s">
        <v>9</v>
      </c>
    </row>
    <row r="4" spans="1:15" ht="18">
      <c r="A4" s="330" t="s">
        <v>208</v>
      </c>
      <c r="B4" s="331">
        <v>43</v>
      </c>
      <c r="C4" s="331">
        <v>45</v>
      </c>
      <c r="D4" s="331">
        <v>46</v>
      </c>
      <c r="E4" s="331">
        <v>43</v>
      </c>
      <c r="F4" s="331">
        <v>30</v>
      </c>
      <c r="G4" s="331">
        <v>17</v>
      </c>
      <c r="H4" s="331">
        <v>13</v>
      </c>
      <c r="I4" s="331">
        <v>11</v>
      </c>
      <c r="J4" s="331">
        <v>19</v>
      </c>
      <c r="K4" s="331">
        <v>34</v>
      </c>
      <c r="L4" s="331">
        <v>29</v>
      </c>
      <c r="M4" s="331">
        <v>24</v>
      </c>
      <c r="N4" s="331">
        <v>35</v>
      </c>
      <c r="O4" s="331">
        <f>SUM(B4:N4)</f>
        <v>389</v>
      </c>
    </row>
    <row r="5" spans="1:15" ht="18">
      <c r="A5" s="331" t="s">
        <v>192</v>
      </c>
      <c r="B5" s="332">
        <f t="shared" ref="B5:N5" si="0">B4/B10</f>
        <v>0.23497267759562843</v>
      </c>
      <c r="C5" s="332">
        <f t="shared" si="0"/>
        <v>0.27950310559006208</v>
      </c>
      <c r="D5" s="332">
        <f t="shared" si="0"/>
        <v>0.21904761904761905</v>
      </c>
      <c r="E5" s="332">
        <f t="shared" si="0"/>
        <v>0.24855491329479767</v>
      </c>
      <c r="F5" s="332">
        <f t="shared" si="0"/>
        <v>0.16759776536312848</v>
      </c>
      <c r="G5" s="332">
        <f t="shared" si="0"/>
        <v>9.0425531914893623E-2</v>
      </c>
      <c r="H5" s="332">
        <f t="shared" si="0"/>
        <v>6.8421052631578952E-2</v>
      </c>
      <c r="I5" s="332">
        <f t="shared" si="0"/>
        <v>6.5476190476190479E-2</v>
      </c>
      <c r="J5" s="332">
        <f t="shared" si="0"/>
        <v>0.12837837837837837</v>
      </c>
      <c r="K5" s="332">
        <f t="shared" si="0"/>
        <v>8.0188679245283015E-2</v>
      </c>
      <c r="L5" s="332">
        <f t="shared" si="0"/>
        <v>0.11934156378600823</v>
      </c>
      <c r="M5" s="332">
        <f t="shared" si="0"/>
        <v>6.9164265129683003E-2</v>
      </c>
      <c r="N5" s="332">
        <f t="shared" si="0"/>
        <v>0.1023391812865497</v>
      </c>
      <c r="O5" s="332">
        <f>O4/O10</f>
        <v>0.13159675236806495</v>
      </c>
    </row>
    <row r="6" spans="1:15" ht="18">
      <c r="A6" s="334"/>
      <c r="B6" s="335"/>
      <c r="C6" s="335"/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335"/>
      <c r="O6" s="336"/>
    </row>
    <row r="7" spans="1:15" ht="18">
      <c r="A7" s="331" t="s">
        <v>192</v>
      </c>
      <c r="B7" s="331" t="s">
        <v>211</v>
      </c>
      <c r="C7" s="331" t="s">
        <v>212</v>
      </c>
      <c r="D7" s="331" t="s">
        <v>214</v>
      </c>
      <c r="E7" s="331" t="s">
        <v>215</v>
      </c>
      <c r="F7" s="331" t="s">
        <v>203</v>
      </c>
      <c r="G7" s="331" t="s">
        <v>204</v>
      </c>
      <c r="H7" s="331" t="s">
        <v>205</v>
      </c>
      <c r="I7" s="331" t="s">
        <v>206</v>
      </c>
      <c r="J7" s="331" t="s">
        <v>207</v>
      </c>
      <c r="K7" s="331" t="s">
        <v>233</v>
      </c>
      <c r="L7" s="331" t="s">
        <v>237</v>
      </c>
      <c r="M7" s="331" t="s">
        <v>259</v>
      </c>
      <c r="N7" s="331" t="s">
        <v>266</v>
      </c>
      <c r="O7" s="331" t="s">
        <v>9</v>
      </c>
    </row>
    <row r="8" spans="1:15" ht="18">
      <c r="A8" s="330" t="s">
        <v>209</v>
      </c>
      <c r="B8" s="331">
        <v>140</v>
      </c>
      <c r="C8" s="331">
        <v>116</v>
      </c>
      <c r="D8" s="331">
        <v>164</v>
      </c>
      <c r="E8" s="331">
        <v>130</v>
      </c>
      <c r="F8" s="331">
        <v>149</v>
      </c>
      <c r="G8" s="331">
        <v>171</v>
      </c>
      <c r="H8" s="331">
        <v>177</v>
      </c>
      <c r="I8" s="331">
        <v>157</v>
      </c>
      <c r="J8" s="331">
        <v>129</v>
      </c>
      <c r="K8" s="331">
        <v>390</v>
      </c>
      <c r="L8" s="331">
        <v>214</v>
      </c>
      <c r="M8" s="331">
        <v>323</v>
      </c>
      <c r="N8" s="331">
        <v>307</v>
      </c>
      <c r="O8" s="331">
        <f>SUM(B8:N8)</f>
        <v>2567</v>
      </c>
    </row>
    <row r="9" spans="1:15" ht="18">
      <c r="A9" s="330"/>
      <c r="B9" s="333">
        <f t="shared" ref="B9:O9" si="1">B8/B10</f>
        <v>0.76502732240437155</v>
      </c>
      <c r="C9" s="333">
        <f t="shared" si="1"/>
        <v>0.72049689440993792</v>
      </c>
      <c r="D9" s="333">
        <f t="shared" si="1"/>
        <v>0.78095238095238095</v>
      </c>
      <c r="E9" s="333">
        <f t="shared" si="1"/>
        <v>0.75144508670520227</v>
      </c>
      <c r="F9" s="333">
        <f t="shared" si="1"/>
        <v>0.83240223463687146</v>
      </c>
      <c r="G9" s="333">
        <f t="shared" si="1"/>
        <v>0.90957446808510634</v>
      </c>
      <c r="H9" s="333">
        <f t="shared" si="1"/>
        <v>0.93157894736842106</v>
      </c>
      <c r="I9" s="333">
        <f t="shared" si="1"/>
        <v>0.93452380952380953</v>
      </c>
      <c r="J9" s="333">
        <f t="shared" si="1"/>
        <v>0.8716216216216216</v>
      </c>
      <c r="K9" s="333">
        <f t="shared" si="1"/>
        <v>0.91981132075471694</v>
      </c>
      <c r="L9" s="333">
        <f t="shared" si="1"/>
        <v>0.88065843621399176</v>
      </c>
      <c r="M9" s="333">
        <f t="shared" si="1"/>
        <v>0.93083573487031701</v>
      </c>
      <c r="N9" s="333">
        <f t="shared" si="1"/>
        <v>0.89766081871345027</v>
      </c>
      <c r="O9" s="333">
        <f t="shared" si="1"/>
        <v>0.86840324763193499</v>
      </c>
    </row>
    <row r="10" spans="1:15" ht="15" customHeight="1">
      <c r="B10">
        <f t="shared" ref="B10:K10" si="2">B4+B8</f>
        <v>183</v>
      </c>
      <c r="C10">
        <f t="shared" si="2"/>
        <v>161</v>
      </c>
      <c r="D10">
        <f t="shared" si="2"/>
        <v>210</v>
      </c>
      <c r="E10">
        <f t="shared" si="2"/>
        <v>173</v>
      </c>
      <c r="F10">
        <f t="shared" si="2"/>
        <v>179</v>
      </c>
      <c r="G10">
        <f t="shared" si="2"/>
        <v>188</v>
      </c>
      <c r="H10">
        <f t="shared" si="2"/>
        <v>190</v>
      </c>
      <c r="I10">
        <f t="shared" si="2"/>
        <v>168</v>
      </c>
      <c r="J10">
        <f t="shared" si="2"/>
        <v>148</v>
      </c>
      <c r="K10">
        <f t="shared" si="2"/>
        <v>424</v>
      </c>
      <c r="L10">
        <f>L4+L8</f>
        <v>243</v>
      </c>
      <c r="M10">
        <f>M4+M8</f>
        <v>347</v>
      </c>
      <c r="N10">
        <f>N4+N8</f>
        <v>342</v>
      </c>
      <c r="O10" s="352">
        <f>SUM(B10:N10)</f>
        <v>2956</v>
      </c>
    </row>
    <row r="11" spans="1:15" ht="27.75" customHeight="1"/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W28"/>
  <sheetViews>
    <sheetView zoomScaleNormal="100" workbookViewId="0"/>
  </sheetViews>
  <sheetFormatPr defaultColWidth="8.7109375" defaultRowHeight="12.75"/>
  <cols>
    <col min="1" max="1" width="2" style="1" customWidth="1"/>
    <col min="2" max="2" width="20.7109375" style="1" customWidth="1"/>
    <col min="3" max="3" width="11.28515625" style="33" customWidth="1"/>
    <col min="4" max="4" width="0.7109375" style="1" customWidth="1"/>
    <col min="5" max="9" width="22.140625" style="1" customWidth="1"/>
    <col min="10" max="10" width="0.7109375" style="1" customWidth="1"/>
    <col min="11" max="11" width="40" style="1" customWidth="1"/>
    <col min="12" max="12" width="0.7109375" style="1" customWidth="1"/>
    <col min="13" max="13" width="12.140625" style="1" customWidth="1"/>
    <col min="14" max="14" width="9.42578125" style="1" customWidth="1"/>
    <col min="15" max="257" width="9.140625" style="1" customWidth="1"/>
    <col min="258" max="258" width="9.140625" customWidth="1"/>
  </cols>
  <sheetData>
    <row r="1" spans="1:12" ht="9" customHeight="1">
      <c r="A1" s="3" t="s">
        <v>132</v>
      </c>
    </row>
    <row r="2" spans="1:12" ht="9" customHeight="1">
      <c r="A2" s="3" t="s">
        <v>133</v>
      </c>
    </row>
    <row r="3" spans="1:12" ht="15" customHeight="1">
      <c r="A3" s="5" t="s">
        <v>134</v>
      </c>
    </row>
    <row r="4" spans="1:12" ht="133.5" customHeight="1">
      <c r="B4" s="365" t="s">
        <v>153</v>
      </c>
      <c r="C4" s="365"/>
      <c r="D4" s="365"/>
      <c r="E4" s="365"/>
      <c r="F4" s="365"/>
      <c r="G4" s="365"/>
      <c r="H4" s="365"/>
      <c r="I4" s="365"/>
      <c r="J4" s="182"/>
      <c r="K4" s="182"/>
      <c r="L4" s="182"/>
    </row>
    <row r="6" spans="1:12" ht="47.25" customHeight="1">
      <c r="B6" s="383" t="s">
        <v>141</v>
      </c>
      <c r="C6" s="383"/>
      <c r="D6" s="383"/>
      <c r="E6" s="383"/>
      <c r="F6" s="202" t="s">
        <v>154</v>
      </c>
      <c r="G6" s="202" t="s">
        <v>155</v>
      </c>
      <c r="H6" s="202" t="s">
        <v>156</v>
      </c>
      <c r="I6" s="202" t="s">
        <v>145</v>
      </c>
    </row>
    <row r="7" spans="1:12" ht="15" customHeight="1">
      <c r="B7" s="118" t="s">
        <v>29</v>
      </c>
      <c r="C7" s="235" t="s">
        <v>95</v>
      </c>
      <c r="D7" s="252"/>
      <c r="E7" s="253">
        <v>328438.93</v>
      </c>
      <c r="F7" s="254">
        <v>0</v>
      </c>
      <c r="G7" s="254">
        <f>E7-F7</f>
        <v>328438.93</v>
      </c>
      <c r="H7" s="254">
        <f>G7</f>
        <v>328438.93</v>
      </c>
      <c r="I7" s="254">
        <v>0</v>
      </c>
    </row>
    <row r="8" spans="1:12" ht="15" customHeight="1">
      <c r="B8" s="255" t="s">
        <v>30</v>
      </c>
      <c r="C8" s="256" t="s">
        <v>95</v>
      </c>
      <c r="D8" s="257"/>
      <c r="E8" s="258">
        <v>322710.53000000003</v>
      </c>
      <c r="F8" s="259">
        <v>3432.82759452971</v>
      </c>
      <c r="G8" s="259">
        <f>E8-F8</f>
        <v>319277.70240547031</v>
      </c>
      <c r="H8" s="259">
        <f>G8</f>
        <v>319277.70240547031</v>
      </c>
      <c r="I8" s="259">
        <v>0</v>
      </c>
      <c r="K8" s="31"/>
    </row>
    <row r="9" spans="1:12" ht="15" customHeight="1">
      <c r="B9" s="118" t="s">
        <v>38</v>
      </c>
      <c r="C9" s="235" t="s">
        <v>95</v>
      </c>
      <c r="D9" s="252"/>
      <c r="E9" s="258">
        <v>146140.57999999999</v>
      </c>
      <c r="F9" s="260">
        <v>0</v>
      </c>
      <c r="G9" s="260">
        <f>E9-F9</f>
        <v>146140.57999999999</v>
      </c>
      <c r="H9" s="260">
        <f>G9</f>
        <v>146140.57999999999</v>
      </c>
      <c r="I9" s="260">
        <v>0</v>
      </c>
    </row>
    <row r="10" spans="1:12" ht="15" customHeight="1">
      <c r="B10" s="118" t="s">
        <v>40</v>
      </c>
      <c r="C10" s="235" t="s">
        <v>95</v>
      </c>
      <c r="D10" s="252"/>
      <c r="E10" s="253">
        <v>85414.720000000205</v>
      </c>
      <c r="F10" s="261">
        <v>0</v>
      </c>
      <c r="G10" s="261">
        <f>E10-F10</f>
        <v>85414.720000000205</v>
      </c>
      <c r="H10" s="261">
        <f>G10</f>
        <v>85414.720000000205</v>
      </c>
      <c r="I10" s="261">
        <v>0</v>
      </c>
    </row>
    <row r="11" spans="1:12" ht="15.75" customHeight="1">
      <c r="B11" s="244" t="s">
        <v>9</v>
      </c>
      <c r="C11" s="262"/>
      <c r="D11" s="263"/>
      <c r="E11" s="264">
        <f>SUM(E7:E10)</f>
        <v>882704.76000000013</v>
      </c>
      <c r="F11" s="265">
        <v>3432.82759452971</v>
      </c>
      <c r="G11" s="265">
        <f>SUM(G7:G10)</f>
        <v>879271.93240547052</v>
      </c>
      <c r="H11" s="265">
        <f>SUM(H7:H10)</f>
        <v>879271.93240547052</v>
      </c>
      <c r="I11" s="265">
        <v>0</v>
      </c>
    </row>
    <row r="12" spans="1:12" ht="15.75" customHeight="1">
      <c r="B12" s="232"/>
      <c r="C12" s="137"/>
      <c r="D12" s="233"/>
      <c r="E12" s="234"/>
    </row>
    <row r="13" spans="1:12" ht="47.25" customHeight="1">
      <c r="B13" s="383" t="s">
        <v>148</v>
      </c>
      <c r="C13" s="383"/>
      <c r="D13" s="383"/>
      <c r="E13" s="383"/>
      <c r="F13" s="202" t="s">
        <v>154</v>
      </c>
      <c r="G13" s="202" t="s">
        <v>157</v>
      </c>
      <c r="H13" s="202" t="s">
        <v>144</v>
      </c>
      <c r="I13" s="202" t="s">
        <v>145</v>
      </c>
    </row>
    <row r="14" spans="1:12" ht="15" customHeight="1">
      <c r="B14" s="118" t="s">
        <v>28</v>
      </c>
      <c r="C14" s="235" t="s">
        <v>95</v>
      </c>
      <c r="D14" s="252"/>
      <c r="E14" s="266">
        <v>-536972.87</v>
      </c>
      <c r="F14" s="254">
        <v>0</v>
      </c>
      <c r="G14" s="254">
        <f t="shared" ref="G14:G22" si="0">E14+F14</f>
        <v>-536972.87</v>
      </c>
      <c r="H14" s="254">
        <v>-116416.819582739</v>
      </c>
      <c r="I14" s="254">
        <v>-420556.05041726102</v>
      </c>
    </row>
    <row r="15" spans="1:12" ht="15" customHeight="1">
      <c r="B15" s="267" t="s">
        <v>37</v>
      </c>
      <c r="C15" s="256" t="s">
        <v>95</v>
      </c>
      <c r="D15" s="252"/>
      <c r="E15" s="259">
        <v>-508574.61000000098</v>
      </c>
      <c r="F15" s="259">
        <v>-511110.65982364898</v>
      </c>
      <c r="G15" s="254">
        <f t="shared" si="0"/>
        <v>-1019685.2698236499</v>
      </c>
      <c r="H15" s="259">
        <v>-221069.85793944501</v>
      </c>
      <c r="I15" s="259">
        <v>-798615.411884206</v>
      </c>
    </row>
    <row r="16" spans="1:12" ht="15" customHeight="1">
      <c r="B16" s="118" t="s">
        <v>33</v>
      </c>
      <c r="C16" s="235" t="s">
        <v>95</v>
      </c>
      <c r="D16" s="252"/>
      <c r="E16" s="266">
        <v>-22161.4899999999</v>
      </c>
      <c r="F16" s="260">
        <v>0</v>
      </c>
      <c r="G16" s="254">
        <f t="shared" si="0"/>
        <v>-22161.4899999999</v>
      </c>
      <c r="H16" s="260">
        <v>-4804.6564866762501</v>
      </c>
      <c r="I16" s="260">
        <v>-17356.833513323701</v>
      </c>
    </row>
    <row r="17" spans="2:11" ht="15" customHeight="1">
      <c r="B17" s="118" t="s">
        <v>39</v>
      </c>
      <c r="C17" s="235" t="s">
        <v>95</v>
      </c>
      <c r="D17" s="252"/>
      <c r="E17" s="266">
        <v>-99452.7699999998</v>
      </c>
      <c r="F17" s="266">
        <v>-34172.861975594897</v>
      </c>
      <c r="G17" s="254">
        <f t="shared" si="0"/>
        <v>-133625.6319755947</v>
      </c>
      <c r="H17" s="266">
        <v>-28970.311087285001</v>
      </c>
      <c r="I17" s="266">
        <v>-104655.32088831</v>
      </c>
      <c r="K17" s="31"/>
    </row>
    <row r="18" spans="2:11" ht="15" customHeight="1">
      <c r="B18" s="118" t="s">
        <v>41</v>
      </c>
      <c r="C18" s="141" t="s">
        <v>99</v>
      </c>
      <c r="D18" s="252"/>
      <c r="E18" s="266">
        <v>-479870.41999999899</v>
      </c>
      <c r="F18" s="261">
        <v>-180484.14790452199</v>
      </c>
      <c r="G18" s="254">
        <f t="shared" si="0"/>
        <v>-660354.56790452101</v>
      </c>
      <c r="H18" s="261">
        <v>-143166.22475243101</v>
      </c>
      <c r="I18" s="261">
        <v>-517188.34315208998</v>
      </c>
    </row>
    <row r="19" spans="2:11" ht="15" customHeight="1">
      <c r="B19" s="118" t="s">
        <v>31</v>
      </c>
      <c r="C19" s="235" t="s">
        <v>95</v>
      </c>
      <c r="D19" s="252"/>
      <c r="E19" s="253">
        <v>29115.030000000199</v>
      </c>
      <c r="F19" s="266">
        <v>-194455.42234444999</v>
      </c>
      <c r="G19" s="254">
        <f t="shared" si="0"/>
        <v>-165340.39234444979</v>
      </c>
      <c r="H19" s="266">
        <v>-35846.136184315998</v>
      </c>
      <c r="I19" s="266">
        <v>-129494.256160134</v>
      </c>
    </row>
    <row r="20" spans="2:11" ht="15" customHeight="1">
      <c r="B20" s="140" t="s">
        <v>42</v>
      </c>
      <c r="C20" s="141" t="s">
        <v>99</v>
      </c>
      <c r="D20" s="257"/>
      <c r="E20" s="268">
        <v>-13669.6899999999</v>
      </c>
      <c r="F20" s="266">
        <v>0</v>
      </c>
      <c r="G20" s="254">
        <f t="shared" si="0"/>
        <v>-13669.6899999999</v>
      </c>
      <c r="H20" s="266">
        <v>-2963.6168294349</v>
      </c>
      <c r="I20" s="266">
        <v>-10706.073170565</v>
      </c>
      <c r="K20" s="269"/>
    </row>
    <row r="21" spans="2:11" ht="15" customHeight="1">
      <c r="B21" s="270" t="s">
        <v>43</v>
      </c>
      <c r="C21" s="271" t="s">
        <v>99</v>
      </c>
      <c r="D21" s="257"/>
      <c r="E21" s="272">
        <v>-177979.9</v>
      </c>
      <c r="F21" s="261">
        <v>-29208.067255993701</v>
      </c>
      <c r="G21" s="254">
        <f t="shared" si="0"/>
        <v>-207187.96725599369</v>
      </c>
      <c r="H21" s="261">
        <v>-44918.7762572723</v>
      </c>
      <c r="I21" s="261">
        <v>-162269.19099872099</v>
      </c>
      <c r="K21" s="269"/>
    </row>
    <row r="22" spans="2:11" ht="15" customHeight="1">
      <c r="B22" s="273" t="s">
        <v>158</v>
      </c>
      <c r="C22" s="271" t="s">
        <v>139</v>
      </c>
      <c r="D22" s="252"/>
      <c r="E22" s="274">
        <v>-979349.34</v>
      </c>
      <c r="F22" s="274">
        <v>-317296.75676793302</v>
      </c>
      <c r="G22" s="254">
        <f t="shared" si="0"/>
        <v>-1296646.0967679331</v>
      </c>
      <c r="H22" s="274">
        <v>-281115.53328587097</v>
      </c>
      <c r="I22" s="274">
        <v>-1015530.56348206</v>
      </c>
      <c r="K22" s="269"/>
    </row>
    <row r="23" spans="2:11" ht="15.75" customHeight="1">
      <c r="B23" s="244" t="s">
        <v>9</v>
      </c>
      <c r="C23" s="262"/>
      <c r="D23" s="275"/>
      <c r="E23" s="247">
        <f>SUM(E14:E22)</f>
        <v>-2788916.0599999991</v>
      </c>
      <c r="F23" s="276">
        <f>SUM(F14:F22)</f>
        <v>-1266727.9160721428</v>
      </c>
      <c r="G23" s="276">
        <f>SUM(G14:G22)</f>
        <v>-4055643.9760721424</v>
      </c>
      <c r="H23" s="276">
        <f>SUM(H14:H22)</f>
        <v>-879271.9324054704</v>
      </c>
      <c r="I23" s="276">
        <f>SUM(I14:I22)</f>
        <v>-3176372.043666671</v>
      </c>
    </row>
    <row r="24" spans="2:11" ht="7.5" customHeight="1"/>
    <row r="25" spans="2:11" ht="12.75" customHeight="1">
      <c r="B25" s="277"/>
    </row>
    <row r="26" spans="2:11" ht="12.75" customHeight="1">
      <c r="E26" s="269"/>
      <c r="F26" s="32"/>
      <c r="G26" s="32"/>
      <c r="H26" s="32"/>
      <c r="I26" s="32"/>
    </row>
    <row r="27" spans="2:11" ht="12.75" customHeight="1">
      <c r="E27" s="32"/>
      <c r="H27" s="32"/>
    </row>
    <row r="28" spans="2:11" ht="12.75" customHeight="1">
      <c r="E28" s="32"/>
    </row>
  </sheetData>
  <mergeCells count="3">
    <mergeCell ref="B4:I4"/>
    <mergeCell ref="B6:E6"/>
    <mergeCell ref="B13:E13"/>
  </mergeCells>
  <pageMargins left="0.196527777777778" right="0.196527777777778" top="0.57083333333333297" bottom="0.56597222222222199" header="0.511811023622047" footer="0.196527777777778"/>
  <pageSetup paperSize="9" scale="73" pageOrder="overThenDown" orientation="portrait" horizontalDpi="300" verticalDpi="300"/>
  <headerFooter>
    <oddFooter>&amp;C&amp;6&amp;P de&amp;N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2"/>
  <sheetViews>
    <sheetView zoomScaleNormal="100" workbookViewId="0"/>
  </sheetViews>
  <sheetFormatPr defaultColWidth="8.7109375" defaultRowHeight="12.75"/>
  <cols>
    <col min="1" max="1" width="21.7109375" customWidth="1"/>
    <col min="2" max="2" width="17.85546875" customWidth="1"/>
    <col min="3" max="3" width="28" customWidth="1"/>
    <col min="4" max="4" width="11.5703125" customWidth="1"/>
    <col min="5" max="5" width="12.42578125" customWidth="1"/>
    <col min="6" max="6" width="23.85546875" customWidth="1"/>
    <col min="7" max="7" width="13.140625" customWidth="1"/>
    <col min="8" max="8" width="12.42578125" customWidth="1"/>
    <col min="9" max="9" width="15.85546875" customWidth="1"/>
    <col min="10" max="10" width="23.7109375" customWidth="1"/>
    <col min="11" max="11" width="19.5703125" customWidth="1"/>
    <col min="12" max="257" width="12.140625" customWidth="1"/>
    <col min="258" max="258" width="9.140625" customWidth="1"/>
  </cols>
  <sheetData>
    <row r="1" spans="1:11" ht="16.5" customHeight="1">
      <c r="A1" s="278" t="s">
        <v>159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spans="1:11" ht="16.5" customHeight="1">
      <c r="A2" s="278" t="s">
        <v>160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</row>
    <row r="3" spans="1:11" ht="16.5" customHeight="1">
      <c r="A3" s="278" t="s">
        <v>161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</row>
    <row r="4" spans="1:11" ht="16.5" customHeight="1">
      <c r="A4" s="252"/>
      <c r="B4" s="252"/>
      <c r="C4" s="252"/>
      <c r="D4" s="252"/>
      <c r="E4" s="252"/>
      <c r="F4" s="252"/>
      <c r="G4" s="252"/>
      <c r="H4" s="252"/>
      <c r="I4" s="252"/>
      <c r="J4" s="252"/>
      <c r="K4" s="252"/>
    </row>
    <row r="5" spans="1:11" ht="16.5" customHeight="1">
      <c r="A5" s="388" t="s">
        <v>162</v>
      </c>
      <c r="B5" s="388" t="s">
        <v>83</v>
      </c>
      <c r="C5" s="388" t="s">
        <v>163</v>
      </c>
      <c r="D5" s="388"/>
      <c r="E5" s="388" t="s">
        <v>164</v>
      </c>
      <c r="F5" s="388"/>
      <c r="G5" s="388"/>
      <c r="H5" s="388" t="s">
        <v>165</v>
      </c>
      <c r="I5" s="388"/>
      <c r="J5" s="388"/>
      <c r="K5" s="387" t="s">
        <v>166</v>
      </c>
    </row>
    <row r="6" spans="1:11" ht="16.5" customHeight="1">
      <c r="A6" s="388"/>
      <c r="B6" s="388"/>
      <c r="C6" s="279" t="s">
        <v>167</v>
      </c>
      <c r="D6" s="279" t="s">
        <v>168</v>
      </c>
      <c r="E6" s="279" t="s">
        <v>169</v>
      </c>
      <c r="F6" s="279" t="s">
        <v>167</v>
      </c>
      <c r="G6" s="279" t="s">
        <v>168</v>
      </c>
      <c r="H6" s="279" t="s">
        <v>169</v>
      </c>
      <c r="I6" s="279" t="s">
        <v>170</v>
      </c>
      <c r="J6" s="279" t="s">
        <v>167</v>
      </c>
      <c r="K6" s="387"/>
    </row>
    <row r="7" spans="1:11" ht="16.5" customHeight="1">
      <c r="A7" s="118" t="s">
        <v>28</v>
      </c>
      <c r="B7" s="280" t="s">
        <v>95</v>
      </c>
      <c r="C7" s="281">
        <v>1836327.83</v>
      </c>
      <c r="D7" s="280">
        <v>479</v>
      </c>
      <c r="E7" s="282">
        <v>474</v>
      </c>
      <c r="F7" s="283">
        <f t="shared" ref="F7:F17" si="0">C7-J7</f>
        <v>1817159.4810438415</v>
      </c>
      <c r="G7" s="282">
        <v>474</v>
      </c>
      <c r="H7" s="141">
        <v>291</v>
      </c>
      <c r="I7" s="141">
        <f t="shared" ref="I7:I17" si="1">D7-G7</f>
        <v>5</v>
      </c>
      <c r="J7" s="283">
        <f t="shared" ref="J7:J17" si="2">K7*I7</f>
        <v>19168.348956158665</v>
      </c>
      <c r="K7" s="284">
        <f t="shared" ref="K7:K17" si="3">C7/D7</f>
        <v>3833.6697912317331</v>
      </c>
    </row>
    <row r="8" spans="1:11" ht="16.5" customHeight="1">
      <c r="A8" s="118" t="s">
        <v>37</v>
      </c>
      <c r="B8" s="280" t="s">
        <v>95</v>
      </c>
      <c r="C8" s="281">
        <v>1013976.01</v>
      </c>
      <c r="D8" s="280">
        <v>457</v>
      </c>
      <c r="E8" s="282">
        <v>348</v>
      </c>
      <c r="F8" s="283">
        <f t="shared" si="0"/>
        <v>772130.52840262582</v>
      </c>
      <c r="G8" s="282">
        <v>348</v>
      </c>
      <c r="H8" s="141">
        <v>90</v>
      </c>
      <c r="I8" s="141">
        <f t="shared" si="1"/>
        <v>109</v>
      </c>
      <c r="J8" s="283">
        <f t="shared" si="2"/>
        <v>241845.48159737419</v>
      </c>
      <c r="K8" s="284">
        <f t="shared" si="3"/>
        <v>2218.7658862144422</v>
      </c>
    </row>
    <row r="9" spans="1:11" ht="16.5" customHeight="1">
      <c r="A9" s="118" t="s">
        <v>29</v>
      </c>
      <c r="B9" s="280" t="s">
        <v>95</v>
      </c>
      <c r="C9" s="281">
        <v>1146222.31</v>
      </c>
      <c r="D9" s="280">
        <v>252</v>
      </c>
      <c r="E9" s="282">
        <v>231</v>
      </c>
      <c r="F9" s="283">
        <f t="shared" si="0"/>
        <v>1050703.7841666667</v>
      </c>
      <c r="G9" s="282">
        <v>231</v>
      </c>
      <c r="H9" s="141">
        <v>42</v>
      </c>
      <c r="I9" s="141">
        <f t="shared" si="1"/>
        <v>21</v>
      </c>
      <c r="J9" s="283">
        <f t="shared" si="2"/>
        <v>95518.525833333333</v>
      </c>
      <c r="K9" s="284">
        <f t="shared" si="3"/>
        <v>4548.5012301587303</v>
      </c>
    </row>
    <row r="10" spans="1:11" ht="16.5" customHeight="1">
      <c r="A10" s="118" t="s">
        <v>30</v>
      </c>
      <c r="B10" s="280" t="s">
        <v>95</v>
      </c>
      <c r="C10" s="281">
        <v>1576029.19</v>
      </c>
      <c r="D10" s="280">
        <v>277</v>
      </c>
      <c r="E10" s="282">
        <v>237</v>
      </c>
      <c r="F10" s="283">
        <f t="shared" si="0"/>
        <v>1348443.747400722</v>
      </c>
      <c r="G10" s="282">
        <v>237</v>
      </c>
      <c r="H10" s="141">
        <v>63</v>
      </c>
      <c r="I10" s="141">
        <f t="shared" si="1"/>
        <v>40</v>
      </c>
      <c r="J10" s="283">
        <f t="shared" si="2"/>
        <v>227585.44259927794</v>
      </c>
      <c r="K10" s="284">
        <f t="shared" si="3"/>
        <v>5689.6360649819489</v>
      </c>
    </row>
    <row r="11" spans="1:11" ht="16.5" customHeight="1">
      <c r="A11" s="118" t="s">
        <v>38</v>
      </c>
      <c r="B11" s="280" t="s">
        <v>95</v>
      </c>
      <c r="C11" s="281">
        <v>1140901.17</v>
      </c>
      <c r="D11" s="280">
        <v>196</v>
      </c>
      <c r="E11" s="285">
        <v>129</v>
      </c>
      <c r="F11" s="283">
        <f t="shared" si="0"/>
        <v>750899.23943877546</v>
      </c>
      <c r="G11" s="285">
        <v>129</v>
      </c>
      <c r="H11" s="141">
        <v>135</v>
      </c>
      <c r="I11" s="141">
        <f t="shared" si="1"/>
        <v>67</v>
      </c>
      <c r="J11" s="283">
        <f t="shared" si="2"/>
        <v>390001.93056122446</v>
      </c>
      <c r="K11" s="284">
        <f t="shared" si="3"/>
        <v>5820.9243367346935</v>
      </c>
    </row>
    <row r="12" spans="1:11" ht="16.5" customHeight="1">
      <c r="A12" s="118" t="s">
        <v>31</v>
      </c>
      <c r="B12" s="280" t="s">
        <v>95</v>
      </c>
      <c r="C12" s="281">
        <v>1108025.25</v>
      </c>
      <c r="D12" s="280">
        <v>283</v>
      </c>
      <c r="E12" s="282">
        <v>261</v>
      </c>
      <c r="F12" s="283">
        <f t="shared" si="0"/>
        <v>1021889.011484099</v>
      </c>
      <c r="G12" s="285">
        <v>261</v>
      </c>
      <c r="H12" s="141">
        <v>150</v>
      </c>
      <c r="I12" s="141">
        <f t="shared" si="1"/>
        <v>22</v>
      </c>
      <c r="J12" s="283">
        <f t="shared" si="2"/>
        <v>86136.238515901059</v>
      </c>
      <c r="K12" s="284">
        <f t="shared" si="3"/>
        <v>3915.2835689045937</v>
      </c>
    </row>
    <row r="13" spans="1:11" ht="16.5" customHeight="1">
      <c r="A13" s="118" t="s">
        <v>39</v>
      </c>
      <c r="B13" s="280" t="s">
        <v>95</v>
      </c>
      <c r="C13" s="281">
        <v>892830.64</v>
      </c>
      <c r="D13" s="280">
        <v>164</v>
      </c>
      <c r="E13" s="285">
        <v>174</v>
      </c>
      <c r="F13" s="283">
        <f t="shared" si="0"/>
        <v>892830.64</v>
      </c>
      <c r="G13" s="285">
        <v>164</v>
      </c>
      <c r="H13" s="141">
        <v>204</v>
      </c>
      <c r="I13" s="141">
        <f t="shared" si="1"/>
        <v>0</v>
      </c>
      <c r="J13" s="283">
        <f t="shared" si="2"/>
        <v>0</v>
      </c>
      <c r="K13" s="284">
        <f t="shared" si="3"/>
        <v>5444.0892682926833</v>
      </c>
    </row>
    <row r="14" spans="1:11" ht="16.5" customHeight="1">
      <c r="A14" s="118" t="s">
        <v>40</v>
      </c>
      <c r="B14" s="141" t="s">
        <v>95</v>
      </c>
      <c r="C14" s="286">
        <v>406463.04</v>
      </c>
      <c r="D14" s="141">
        <v>169</v>
      </c>
      <c r="E14" s="285">
        <v>144</v>
      </c>
      <c r="F14" s="283">
        <f t="shared" si="0"/>
        <v>346335.37136094674</v>
      </c>
      <c r="G14" s="285">
        <v>144</v>
      </c>
      <c r="H14" s="141">
        <v>300</v>
      </c>
      <c r="I14" s="141">
        <f t="shared" si="1"/>
        <v>25</v>
      </c>
      <c r="J14" s="283">
        <f t="shared" si="2"/>
        <v>60127.668639053249</v>
      </c>
      <c r="K14" s="284">
        <f t="shared" si="3"/>
        <v>2405.1067455621301</v>
      </c>
    </row>
    <row r="15" spans="1:11" ht="16.5" customHeight="1">
      <c r="A15" s="118" t="s">
        <v>41</v>
      </c>
      <c r="B15" s="282" t="s">
        <v>99</v>
      </c>
      <c r="C15" s="283">
        <v>2350987.77</v>
      </c>
      <c r="D15" s="282">
        <v>411</v>
      </c>
      <c r="E15" s="285">
        <v>363</v>
      </c>
      <c r="F15" s="283">
        <f t="shared" si="0"/>
        <v>2076419.8552554743</v>
      </c>
      <c r="G15" s="285">
        <v>363</v>
      </c>
      <c r="H15" s="141">
        <v>84</v>
      </c>
      <c r="I15" s="141">
        <f t="shared" si="1"/>
        <v>48</v>
      </c>
      <c r="J15" s="287">
        <f t="shared" si="2"/>
        <v>274567.91474452557</v>
      </c>
      <c r="K15" s="284">
        <f t="shared" si="3"/>
        <v>5720.1648905109487</v>
      </c>
    </row>
    <row r="16" spans="1:11" ht="16.5" customHeight="1">
      <c r="A16" s="118" t="s">
        <v>42</v>
      </c>
      <c r="B16" s="282" t="s">
        <v>99</v>
      </c>
      <c r="C16" s="283">
        <v>548365.69999999995</v>
      </c>
      <c r="D16" s="282">
        <v>151</v>
      </c>
      <c r="E16" s="285">
        <v>183</v>
      </c>
      <c r="F16" s="283">
        <f t="shared" si="0"/>
        <v>548365.69999999995</v>
      </c>
      <c r="G16" s="285">
        <v>151</v>
      </c>
      <c r="H16" s="141">
        <v>300</v>
      </c>
      <c r="I16" s="141">
        <f t="shared" si="1"/>
        <v>0</v>
      </c>
      <c r="J16" s="287">
        <f t="shared" si="2"/>
        <v>0</v>
      </c>
      <c r="K16" s="284">
        <f t="shared" si="3"/>
        <v>3631.5609271523176</v>
      </c>
    </row>
    <row r="17" spans="1:11" ht="16.5" customHeight="1">
      <c r="A17" s="118" t="s">
        <v>43</v>
      </c>
      <c r="B17" s="282" t="s">
        <v>99</v>
      </c>
      <c r="C17" s="283">
        <v>1026175.23</v>
      </c>
      <c r="D17" s="282">
        <v>238</v>
      </c>
      <c r="E17" s="285">
        <v>207</v>
      </c>
      <c r="F17" s="283">
        <f t="shared" si="0"/>
        <v>892513.75046218489</v>
      </c>
      <c r="G17" s="285">
        <v>207</v>
      </c>
      <c r="H17" s="141">
        <v>42</v>
      </c>
      <c r="I17" s="141">
        <f t="shared" si="1"/>
        <v>31</v>
      </c>
      <c r="J17" s="287">
        <f t="shared" si="2"/>
        <v>133661.47953781512</v>
      </c>
      <c r="K17" s="284">
        <f t="shared" si="3"/>
        <v>4311.6606302521004</v>
      </c>
    </row>
    <row r="19" spans="1:11" ht="14.25" customHeight="1">
      <c r="I19" s="46"/>
    </row>
    <row r="21" spans="1:11" ht="16.5" customHeight="1">
      <c r="B21" s="53"/>
    </row>
    <row r="22" spans="1:11" ht="14.25" customHeight="1">
      <c r="B22" s="288"/>
    </row>
  </sheetData>
  <mergeCells count="6">
    <mergeCell ref="K5:K6"/>
    <mergeCell ref="A5:A6"/>
    <mergeCell ref="B5:B6"/>
    <mergeCell ref="C5:D5"/>
    <mergeCell ref="E5:G5"/>
    <mergeCell ref="H5:J5"/>
  </mergeCells>
  <pageMargins left="0.78749999999999998" right="0.78749999999999998" top="1.1812499999999999" bottom="1.1812499999999999" header="0.78749999999999998" footer="0.78749999999999998"/>
  <pageSetup paperSize="9" pageOrder="overThenDown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5552"/>
  <sheetViews>
    <sheetView tabSelected="1" topLeftCell="A94" zoomScale="80" zoomScaleNormal="80" workbookViewId="0">
      <selection activeCell="C124" sqref="C124"/>
    </sheetView>
  </sheetViews>
  <sheetFormatPr defaultColWidth="9.5703125" defaultRowHeight="12.75"/>
  <cols>
    <col min="1" max="1" width="1.5703125" style="1" customWidth="1"/>
    <col min="2" max="2" width="103.42578125" style="1" customWidth="1"/>
    <col min="3" max="3" width="10.140625" style="33" customWidth="1"/>
    <col min="4" max="4" width="20" style="1" customWidth="1"/>
    <col min="5" max="5" width="3.28515625" customWidth="1"/>
    <col min="6" max="6" width="10.42578125" style="34" customWidth="1"/>
    <col min="7" max="7" width="22.42578125" customWidth="1"/>
    <col min="8" max="8" width="3.28515625" customWidth="1"/>
    <col min="9" max="9" width="12.28515625" style="34" customWidth="1"/>
    <col min="10" max="10" width="21.5703125" customWidth="1"/>
    <col min="11" max="11" width="3.7109375" style="35" customWidth="1"/>
    <col min="12" max="12" width="10.28515625" customWidth="1"/>
    <col min="13" max="13" width="24" customWidth="1"/>
    <col min="15" max="15" width="21.85546875" customWidth="1"/>
  </cols>
  <sheetData>
    <row r="1" spans="1:11" ht="15" customHeight="1">
      <c r="A1" s="3"/>
      <c r="B1" s="4" t="s">
        <v>0</v>
      </c>
      <c r="C1" s="1"/>
      <c r="D1" s="2"/>
      <c r="E1" s="2"/>
      <c r="F1" s="33"/>
      <c r="G1" s="1"/>
    </row>
    <row r="2" spans="1:11" ht="15" customHeight="1">
      <c r="A2" s="3"/>
      <c r="B2" s="4" t="s">
        <v>1</v>
      </c>
      <c r="C2" s="1"/>
      <c r="D2" s="2"/>
      <c r="E2" s="2"/>
      <c r="F2" s="33"/>
      <c r="G2" s="1"/>
    </row>
    <row r="3" spans="1:11" ht="15" customHeight="1">
      <c r="A3" s="3"/>
      <c r="B3" s="4" t="s">
        <v>2</v>
      </c>
      <c r="C3" s="1"/>
      <c r="D3" s="2"/>
      <c r="E3" s="2"/>
      <c r="F3" s="33"/>
      <c r="G3" s="1"/>
    </row>
    <row r="4" spans="1:11" ht="15" customHeight="1">
      <c r="A4" s="5"/>
      <c r="B4" s="4" t="s">
        <v>3</v>
      </c>
      <c r="C4" s="1"/>
      <c r="D4" s="2"/>
      <c r="E4" s="2"/>
      <c r="F4" s="33"/>
      <c r="G4" s="1"/>
    </row>
    <row r="5" spans="1:11" ht="15" customHeight="1">
      <c r="B5" s="6" t="s">
        <v>4</v>
      </c>
      <c r="C5" s="1"/>
      <c r="D5" s="2"/>
      <c r="E5" s="2"/>
      <c r="F5" s="33"/>
      <c r="G5" s="1"/>
    </row>
    <row r="6" spans="1:11" ht="18.75" customHeight="1">
      <c r="B6" s="6"/>
      <c r="C6" s="1"/>
      <c r="D6" s="2"/>
      <c r="E6" s="2"/>
      <c r="F6" s="33"/>
      <c r="G6" s="1"/>
    </row>
    <row r="7" spans="1:11" ht="14.25" customHeight="1">
      <c r="B7" s="1" t="s">
        <v>44</v>
      </c>
    </row>
    <row r="8" spans="1:11" ht="14.25" customHeight="1">
      <c r="B8" s="36" t="s">
        <v>260</v>
      </c>
      <c r="C8" s="37"/>
    </row>
    <row r="10" spans="1:11" ht="21.75" customHeight="1">
      <c r="B10" s="359" t="s">
        <v>45</v>
      </c>
      <c r="C10" s="359"/>
      <c r="D10" s="359"/>
      <c r="E10" s="38"/>
      <c r="F10" s="360" t="s">
        <v>46</v>
      </c>
      <c r="G10" s="360"/>
    </row>
    <row r="11" spans="1:11" ht="18" customHeight="1">
      <c r="B11" s="39" t="s">
        <v>47</v>
      </c>
      <c r="C11" s="40" t="s">
        <v>48</v>
      </c>
      <c r="D11" s="40" t="s">
        <v>49</v>
      </c>
      <c r="E11" s="38"/>
      <c r="F11" s="40" t="s">
        <v>48</v>
      </c>
      <c r="G11" s="40" t="s">
        <v>49</v>
      </c>
    </row>
    <row r="12" spans="1:11" ht="18" customHeight="1">
      <c r="B12" s="41" t="s">
        <v>50</v>
      </c>
      <c r="C12" s="42">
        <v>1</v>
      </c>
      <c r="D12" s="43">
        <v>1516.18</v>
      </c>
      <c r="E12" s="38"/>
      <c r="F12" s="44">
        <v>0</v>
      </c>
      <c r="G12" s="45">
        <v>0</v>
      </c>
      <c r="H12" s="46"/>
      <c r="I12" s="47"/>
      <c r="J12" s="46"/>
      <c r="K12" s="48"/>
    </row>
    <row r="13" spans="1:11" ht="18" customHeight="1">
      <c r="B13" s="41" t="s">
        <v>51</v>
      </c>
      <c r="C13" s="42">
        <v>2</v>
      </c>
      <c r="D13" s="43">
        <v>6078.02</v>
      </c>
      <c r="E13" s="38"/>
      <c r="F13" s="44">
        <v>0</v>
      </c>
      <c r="G13" s="45">
        <v>0</v>
      </c>
      <c r="H13" s="46"/>
      <c r="I13" s="47"/>
      <c r="J13" s="46"/>
      <c r="K13" s="48"/>
    </row>
    <row r="14" spans="1:11" ht="18" customHeight="1">
      <c r="B14" s="41" t="s">
        <v>52</v>
      </c>
      <c r="C14" s="42">
        <v>16</v>
      </c>
      <c r="D14" s="43">
        <v>88863.99</v>
      </c>
      <c r="E14" s="38"/>
      <c r="F14" s="44">
        <v>11</v>
      </c>
      <c r="G14" s="45">
        <v>217925.37</v>
      </c>
      <c r="H14" s="46"/>
      <c r="I14" s="47"/>
      <c r="J14" s="46"/>
      <c r="K14" s="48"/>
    </row>
    <row r="15" spans="1:11" ht="18" customHeight="1">
      <c r="B15" s="41" t="s">
        <v>53</v>
      </c>
      <c r="C15" s="42">
        <v>20</v>
      </c>
      <c r="D15" s="43">
        <v>74775.199999999997</v>
      </c>
      <c r="E15" s="38"/>
      <c r="F15" s="44">
        <v>0</v>
      </c>
      <c r="G15" s="45">
        <v>0</v>
      </c>
      <c r="H15" s="46"/>
      <c r="I15" s="47"/>
      <c r="J15" s="46"/>
      <c r="K15" s="48"/>
    </row>
    <row r="16" spans="1:11" ht="18" customHeight="1">
      <c r="B16" s="41" t="s">
        <v>54</v>
      </c>
      <c r="C16" s="42">
        <v>9</v>
      </c>
      <c r="D16" s="43">
        <v>50882.66</v>
      </c>
      <c r="E16" s="38"/>
      <c r="F16" s="44">
        <v>0</v>
      </c>
      <c r="G16" s="45">
        <v>0</v>
      </c>
      <c r="H16" s="46"/>
      <c r="I16" s="47"/>
      <c r="J16" s="46"/>
      <c r="K16" s="48"/>
    </row>
    <row r="17" spans="2:11" ht="18" customHeight="1">
      <c r="B17" s="41" t="s">
        <v>55</v>
      </c>
      <c r="C17" s="42">
        <v>2</v>
      </c>
      <c r="D17" s="43">
        <v>18197.45</v>
      </c>
      <c r="E17" s="38"/>
      <c r="F17" s="44">
        <v>1</v>
      </c>
      <c r="G17" s="45">
        <v>1328.41</v>
      </c>
      <c r="H17" s="46"/>
      <c r="I17" s="47"/>
      <c r="J17" s="46"/>
      <c r="K17" s="48"/>
    </row>
    <row r="18" spans="2:11" ht="18" customHeight="1">
      <c r="B18" s="41" t="s">
        <v>56</v>
      </c>
      <c r="C18" s="42">
        <v>28</v>
      </c>
      <c r="D18" s="43">
        <v>100565.32</v>
      </c>
      <c r="E18" s="38"/>
      <c r="F18" s="44">
        <v>2</v>
      </c>
      <c r="G18" s="45">
        <v>1578.08</v>
      </c>
      <c r="H18" s="46"/>
      <c r="I18" s="47"/>
      <c r="J18" s="46"/>
      <c r="K18" s="48"/>
    </row>
    <row r="19" spans="2:11" ht="18" customHeight="1">
      <c r="B19" s="41" t="s">
        <v>57</v>
      </c>
      <c r="C19" s="42">
        <v>33</v>
      </c>
      <c r="D19" s="43">
        <v>205951.73</v>
      </c>
      <c r="E19" s="38"/>
      <c r="F19" s="44">
        <v>0</v>
      </c>
      <c r="G19" s="45">
        <v>0</v>
      </c>
      <c r="H19" s="46"/>
      <c r="I19" s="47"/>
      <c r="J19" s="46"/>
      <c r="K19" s="48"/>
    </row>
    <row r="20" spans="2:11" ht="18" customHeight="1">
      <c r="B20" s="41" t="s">
        <v>58</v>
      </c>
      <c r="C20" s="42">
        <v>6</v>
      </c>
      <c r="D20" s="43">
        <v>18716.32</v>
      </c>
      <c r="E20" s="38"/>
      <c r="F20" s="44">
        <v>0</v>
      </c>
      <c r="G20" s="45">
        <v>0</v>
      </c>
      <c r="H20" s="46"/>
      <c r="I20" s="47"/>
      <c r="J20" s="46"/>
      <c r="K20" s="48"/>
    </row>
    <row r="21" spans="2:11" ht="18" customHeight="1">
      <c r="B21" s="41" t="s">
        <v>59</v>
      </c>
      <c r="C21" s="42">
        <v>12</v>
      </c>
      <c r="D21" s="43">
        <v>117726.44</v>
      </c>
      <c r="E21" s="38"/>
      <c r="F21" s="44">
        <v>0</v>
      </c>
      <c r="G21" s="45">
        <v>0</v>
      </c>
      <c r="H21" s="46"/>
      <c r="I21" s="47"/>
      <c r="J21" s="46"/>
      <c r="K21" s="48"/>
    </row>
    <row r="22" spans="2:11" ht="18" customHeight="1">
      <c r="B22" s="41" t="s">
        <v>60</v>
      </c>
      <c r="C22" s="42">
        <v>2</v>
      </c>
      <c r="D22" s="43">
        <v>13721.12</v>
      </c>
      <c r="E22" s="38"/>
      <c r="F22" s="44">
        <v>5</v>
      </c>
      <c r="G22" s="45">
        <v>16568.61</v>
      </c>
      <c r="H22" s="46"/>
      <c r="I22" s="47"/>
      <c r="J22" s="46"/>
      <c r="K22" s="48"/>
    </row>
    <row r="23" spans="2:11" ht="18" customHeight="1">
      <c r="B23" s="41" t="s">
        <v>61</v>
      </c>
      <c r="C23" s="42">
        <v>8</v>
      </c>
      <c r="D23" s="43">
        <v>9991.23</v>
      </c>
      <c r="E23" s="38"/>
      <c r="F23" s="44">
        <v>3</v>
      </c>
      <c r="G23" s="45">
        <v>3963.38</v>
      </c>
      <c r="H23" s="46"/>
      <c r="I23" s="47"/>
      <c r="J23" s="46"/>
      <c r="K23" s="48"/>
    </row>
    <row r="24" spans="2:11" ht="18" customHeight="1">
      <c r="B24" s="41" t="s">
        <v>62</v>
      </c>
      <c r="C24" s="42">
        <v>5</v>
      </c>
      <c r="D24" s="43">
        <v>21832.07</v>
      </c>
      <c r="E24" s="38"/>
      <c r="F24" s="44">
        <v>0</v>
      </c>
      <c r="G24" s="45">
        <v>0</v>
      </c>
      <c r="H24" s="46"/>
      <c r="I24" s="47"/>
      <c r="J24" s="46"/>
      <c r="K24" s="48"/>
    </row>
    <row r="25" spans="2:11" ht="18" customHeight="1">
      <c r="B25" s="41" t="s">
        <v>63</v>
      </c>
      <c r="C25" s="42">
        <v>55</v>
      </c>
      <c r="D25" s="43">
        <v>75325.09</v>
      </c>
      <c r="E25" s="38"/>
      <c r="F25" s="44">
        <v>2</v>
      </c>
      <c r="G25" s="45">
        <v>2646.87</v>
      </c>
      <c r="H25" s="46"/>
      <c r="I25" s="47"/>
      <c r="J25" s="46"/>
      <c r="K25" s="48"/>
    </row>
    <row r="26" spans="2:11" ht="18" customHeight="1">
      <c r="B26" s="41" t="s">
        <v>64</v>
      </c>
      <c r="C26" s="42">
        <v>14</v>
      </c>
      <c r="D26" s="43">
        <v>27105.48</v>
      </c>
      <c r="E26" s="38"/>
      <c r="F26" s="44">
        <v>0</v>
      </c>
      <c r="G26" s="45">
        <v>0</v>
      </c>
      <c r="H26" s="46"/>
      <c r="I26" s="47"/>
      <c r="J26" s="46"/>
      <c r="K26" s="48"/>
    </row>
    <row r="27" spans="2:11" ht="18" customHeight="1">
      <c r="B27" s="49" t="s">
        <v>65</v>
      </c>
      <c r="C27" s="42">
        <v>2</v>
      </c>
      <c r="D27" s="43">
        <v>2636.92</v>
      </c>
      <c r="E27" s="38"/>
      <c r="F27" s="44">
        <v>0</v>
      </c>
      <c r="G27" s="45">
        <v>0</v>
      </c>
      <c r="H27" s="46"/>
      <c r="I27" s="47"/>
      <c r="J27" s="46"/>
      <c r="K27" s="48"/>
    </row>
    <row r="28" spans="2:11" ht="18" customHeight="1">
      <c r="B28" s="49" t="s">
        <v>247</v>
      </c>
      <c r="C28" s="42">
        <v>0</v>
      </c>
      <c r="D28" s="43">
        <v>0</v>
      </c>
      <c r="E28" s="38"/>
      <c r="F28" s="44">
        <v>0</v>
      </c>
      <c r="G28" s="45">
        <v>0</v>
      </c>
      <c r="H28" s="46"/>
      <c r="I28" s="47"/>
      <c r="J28" s="46"/>
      <c r="K28" s="48"/>
    </row>
    <row r="29" spans="2:11" ht="18" customHeight="1">
      <c r="B29" s="49" t="s">
        <v>248</v>
      </c>
      <c r="C29" s="42">
        <v>5</v>
      </c>
      <c r="D29" s="43">
        <v>56486.87</v>
      </c>
      <c r="E29" s="38"/>
      <c r="F29" s="44">
        <v>0</v>
      </c>
      <c r="G29" s="45">
        <v>0</v>
      </c>
      <c r="H29" s="46"/>
      <c r="I29" s="47"/>
      <c r="J29" s="46"/>
      <c r="K29" s="48"/>
    </row>
    <row r="30" spans="2:11" ht="18" customHeight="1">
      <c r="B30" s="49" t="s">
        <v>249</v>
      </c>
      <c r="C30" s="42">
        <v>1</v>
      </c>
      <c r="D30" s="43">
        <v>12863.02</v>
      </c>
      <c r="E30" s="38"/>
      <c r="F30" s="44">
        <v>0</v>
      </c>
      <c r="G30" s="45">
        <v>0</v>
      </c>
      <c r="H30" s="46"/>
      <c r="I30" s="47"/>
      <c r="J30" s="46"/>
      <c r="K30" s="48"/>
    </row>
    <row r="31" spans="2:11" ht="18" customHeight="1">
      <c r="B31" s="50" t="s">
        <v>66</v>
      </c>
      <c r="C31" s="300">
        <f>SUM(C12:C30)</f>
        <v>221</v>
      </c>
      <c r="D31" s="301">
        <f>SUM(D12:D30)</f>
        <v>903235.11</v>
      </c>
      <c r="E31" s="302"/>
      <c r="F31" s="303">
        <f>SUM(F12:F27)</f>
        <v>24</v>
      </c>
      <c r="G31" s="304">
        <f>SUM(G12:G27)</f>
        <v>244010.71999999997</v>
      </c>
      <c r="H31" s="46"/>
      <c r="I31" s="47"/>
      <c r="J31" s="46"/>
      <c r="K31" s="48"/>
    </row>
    <row r="32" spans="2:11" ht="18" customHeight="1" thickBot="1">
      <c r="B32" s="51"/>
      <c r="C32" s="52"/>
      <c r="D32" s="51"/>
      <c r="E32" s="38"/>
      <c r="F32" s="53"/>
      <c r="G32" s="38"/>
    </row>
    <row r="33" spans="2:7" ht="18" customHeight="1">
      <c r="B33" s="359" t="s">
        <v>45</v>
      </c>
      <c r="C33" s="359"/>
      <c r="D33" s="359"/>
      <c r="E33" s="38"/>
      <c r="F33" s="360" t="s">
        <v>46</v>
      </c>
      <c r="G33" s="360"/>
    </row>
    <row r="34" spans="2:7" ht="18" customHeight="1">
      <c r="B34" s="54" t="s">
        <v>67</v>
      </c>
      <c r="C34" s="40" t="s">
        <v>48</v>
      </c>
      <c r="D34" s="40" t="s">
        <v>49</v>
      </c>
      <c r="E34" s="38"/>
      <c r="F34" s="40" t="s">
        <v>48</v>
      </c>
      <c r="G34" s="40" t="s">
        <v>49</v>
      </c>
    </row>
    <row r="35" spans="2:7" ht="18" customHeight="1">
      <c r="B35" s="41" t="s">
        <v>68</v>
      </c>
      <c r="C35" s="214">
        <v>0</v>
      </c>
      <c r="D35" s="305">
        <v>0</v>
      </c>
      <c r="E35" s="306"/>
      <c r="F35" s="307">
        <v>0</v>
      </c>
      <c r="G35" s="308">
        <v>0</v>
      </c>
    </row>
    <row r="36" spans="2:7" ht="18" customHeight="1">
      <c r="B36" s="41" t="s">
        <v>51</v>
      </c>
      <c r="C36" s="214">
        <v>0</v>
      </c>
      <c r="D36" s="305">
        <v>0</v>
      </c>
      <c r="E36" s="306"/>
      <c r="F36" s="307">
        <v>0</v>
      </c>
      <c r="G36" s="308">
        <v>0</v>
      </c>
    </row>
    <row r="37" spans="2:7" ht="18" customHeight="1">
      <c r="B37" s="41" t="s">
        <v>52</v>
      </c>
      <c r="C37" s="214">
        <v>0</v>
      </c>
      <c r="D37" s="305">
        <v>0</v>
      </c>
      <c r="E37" s="306"/>
      <c r="F37" s="307">
        <v>0</v>
      </c>
      <c r="G37" s="308">
        <v>0</v>
      </c>
    </row>
    <row r="38" spans="2:7" ht="18" customHeight="1">
      <c r="B38" s="41" t="s">
        <v>53</v>
      </c>
      <c r="C38" s="214">
        <v>1</v>
      </c>
      <c r="D38" s="305">
        <v>1319.34</v>
      </c>
      <c r="E38" s="306"/>
      <c r="F38" s="307">
        <v>0</v>
      </c>
      <c r="G38" s="308">
        <v>0</v>
      </c>
    </row>
    <row r="39" spans="2:7" ht="18" customHeight="1">
      <c r="B39" s="41" t="s">
        <v>54</v>
      </c>
      <c r="C39" s="214">
        <v>3</v>
      </c>
      <c r="D39" s="305">
        <v>35354.26</v>
      </c>
      <c r="E39" s="306"/>
      <c r="F39" s="307">
        <v>0</v>
      </c>
      <c r="G39" s="308">
        <v>0</v>
      </c>
    </row>
    <row r="40" spans="2:7" ht="18" customHeight="1">
      <c r="B40" s="41" t="s">
        <v>55</v>
      </c>
      <c r="C40" s="214">
        <v>0</v>
      </c>
      <c r="D40" s="305">
        <v>0</v>
      </c>
      <c r="E40" s="306"/>
      <c r="F40" s="307">
        <v>0</v>
      </c>
      <c r="G40" s="308">
        <v>0</v>
      </c>
    </row>
    <row r="41" spans="2:7" ht="18" customHeight="1">
      <c r="B41" s="41" t="s">
        <v>56</v>
      </c>
      <c r="C41" s="214">
        <v>2</v>
      </c>
      <c r="D41" s="305">
        <v>5024.58</v>
      </c>
      <c r="E41" s="306"/>
      <c r="F41" s="307">
        <v>0</v>
      </c>
      <c r="G41" s="308">
        <v>0</v>
      </c>
    </row>
    <row r="42" spans="2:7" ht="18" customHeight="1">
      <c r="B42" s="41" t="s">
        <v>57</v>
      </c>
      <c r="C42" s="214">
        <v>0</v>
      </c>
      <c r="D42" s="305">
        <v>0</v>
      </c>
      <c r="E42" s="306"/>
      <c r="F42" s="307">
        <v>0</v>
      </c>
      <c r="G42" s="308">
        <v>0</v>
      </c>
    </row>
    <row r="43" spans="2:7" ht="18" customHeight="1">
      <c r="B43" s="41" t="s">
        <v>58</v>
      </c>
      <c r="C43" s="214">
        <v>0</v>
      </c>
      <c r="D43" s="305">
        <v>0</v>
      </c>
      <c r="E43" s="306"/>
      <c r="F43" s="307">
        <v>0</v>
      </c>
      <c r="G43" s="308">
        <v>0</v>
      </c>
    </row>
    <row r="44" spans="2:7" ht="18" customHeight="1">
      <c r="B44" s="41" t="s">
        <v>59</v>
      </c>
      <c r="C44" s="214">
        <v>0</v>
      </c>
      <c r="D44" s="305">
        <v>0</v>
      </c>
      <c r="E44" s="306"/>
      <c r="F44" s="307">
        <v>0</v>
      </c>
      <c r="G44" s="308">
        <v>0</v>
      </c>
    </row>
    <row r="45" spans="2:7" ht="18" customHeight="1">
      <c r="B45" s="41" t="s">
        <v>60</v>
      </c>
      <c r="C45" s="214">
        <v>0</v>
      </c>
      <c r="D45" s="305">
        <v>0</v>
      </c>
      <c r="E45" s="306"/>
      <c r="F45" s="307">
        <v>0</v>
      </c>
      <c r="G45" s="308">
        <v>0</v>
      </c>
    </row>
    <row r="46" spans="2:7" ht="18" customHeight="1">
      <c r="B46" s="41" t="s">
        <v>69</v>
      </c>
      <c r="C46" s="214">
        <v>2</v>
      </c>
      <c r="D46" s="305">
        <v>9522.68</v>
      </c>
      <c r="E46" s="306"/>
      <c r="F46" s="307">
        <v>1</v>
      </c>
      <c r="G46" s="308">
        <v>3232.46</v>
      </c>
    </row>
    <row r="47" spans="2:7" ht="18" customHeight="1">
      <c r="B47" s="41" t="s">
        <v>62</v>
      </c>
      <c r="C47" s="214">
        <v>0</v>
      </c>
      <c r="D47" s="305">
        <v>0</v>
      </c>
      <c r="E47" s="306"/>
      <c r="F47" s="307">
        <v>0</v>
      </c>
      <c r="G47" s="308">
        <v>0</v>
      </c>
    </row>
    <row r="48" spans="2:7" ht="18" customHeight="1">
      <c r="B48" s="41" t="s">
        <v>63</v>
      </c>
      <c r="C48" s="214">
        <v>0</v>
      </c>
      <c r="D48" s="305">
        <v>0</v>
      </c>
      <c r="E48" s="306"/>
      <c r="F48" s="307">
        <v>0</v>
      </c>
      <c r="G48" s="308">
        <v>0</v>
      </c>
    </row>
    <row r="49" spans="2:7" ht="18" customHeight="1">
      <c r="B49" s="41" t="s">
        <v>64</v>
      </c>
      <c r="C49" s="214">
        <v>0</v>
      </c>
      <c r="D49" s="305">
        <v>0</v>
      </c>
      <c r="E49" s="306"/>
      <c r="F49" s="307">
        <v>0</v>
      </c>
      <c r="G49" s="308">
        <v>0</v>
      </c>
    </row>
    <row r="50" spans="2:7" ht="18" customHeight="1">
      <c r="B50" s="49" t="s">
        <v>65</v>
      </c>
      <c r="C50" s="214">
        <v>0</v>
      </c>
      <c r="D50" s="305">
        <v>0</v>
      </c>
      <c r="E50" s="306"/>
      <c r="F50" s="307">
        <v>0</v>
      </c>
      <c r="G50" s="308">
        <v>0</v>
      </c>
    </row>
    <row r="51" spans="2:7" ht="18" customHeight="1">
      <c r="B51" s="49" t="s">
        <v>247</v>
      </c>
      <c r="C51" s="214">
        <v>0</v>
      </c>
      <c r="D51" s="305">
        <v>0</v>
      </c>
      <c r="E51" s="306"/>
      <c r="F51" s="307">
        <v>0</v>
      </c>
      <c r="G51" s="308">
        <v>0</v>
      </c>
    </row>
    <row r="52" spans="2:7" ht="18" customHeight="1">
      <c r="B52" s="49" t="s">
        <v>248</v>
      </c>
      <c r="C52" s="214">
        <v>0</v>
      </c>
      <c r="D52" s="305">
        <v>0</v>
      </c>
      <c r="E52" s="306"/>
      <c r="F52" s="307">
        <v>0</v>
      </c>
      <c r="G52" s="308">
        <v>0</v>
      </c>
    </row>
    <row r="53" spans="2:7" ht="18" customHeight="1">
      <c r="B53" s="49" t="s">
        <v>249</v>
      </c>
      <c r="C53" s="214">
        <v>0</v>
      </c>
      <c r="D53" s="305">
        <v>0</v>
      </c>
      <c r="E53" s="306"/>
      <c r="F53" s="307">
        <v>0</v>
      </c>
      <c r="G53" s="308">
        <v>0</v>
      </c>
    </row>
    <row r="54" spans="2:7" ht="18" customHeight="1">
      <c r="B54" s="55" t="s">
        <v>66</v>
      </c>
      <c r="C54" s="309">
        <f>SUM(C35:C53)</f>
        <v>8</v>
      </c>
      <c r="D54" s="310">
        <f>SUM(D35:D53)</f>
        <v>51220.86</v>
      </c>
      <c r="E54" s="311"/>
      <c r="F54" s="312">
        <f>SUM(F35:F50)</f>
        <v>1</v>
      </c>
      <c r="G54" s="313">
        <f>SUM(G35:G50)</f>
        <v>3232.46</v>
      </c>
    </row>
    <row r="55" spans="2:7" ht="18" customHeight="1" thickBot="1">
      <c r="B55" s="51"/>
      <c r="C55" s="52"/>
      <c r="D55" s="51"/>
      <c r="E55" s="38"/>
      <c r="F55" s="53"/>
      <c r="G55" s="38"/>
    </row>
    <row r="56" spans="2:7" ht="18" customHeight="1">
      <c r="B56" s="359" t="s">
        <v>45</v>
      </c>
      <c r="C56" s="359"/>
      <c r="D56" s="359"/>
      <c r="E56" s="38"/>
      <c r="F56" s="360" t="s">
        <v>46</v>
      </c>
      <c r="G56" s="360"/>
    </row>
    <row r="57" spans="2:7" ht="18" customHeight="1">
      <c r="B57" s="56" t="s">
        <v>70</v>
      </c>
      <c r="C57" s="57" t="s">
        <v>48</v>
      </c>
      <c r="D57" s="57" t="s">
        <v>49</v>
      </c>
      <c r="E57" s="38"/>
      <c r="F57" s="40" t="s">
        <v>48</v>
      </c>
      <c r="G57" s="40" t="s">
        <v>49</v>
      </c>
    </row>
    <row r="58" spans="2:7" ht="18" customHeight="1">
      <c r="B58" s="41" t="s">
        <v>68</v>
      </c>
      <c r="C58" s="42">
        <v>1</v>
      </c>
      <c r="D58" s="43">
        <v>11767.62</v>
      </c>
      <c r="E58" s="38"/>
      <c r="F58" s="44">
        <v>0</v>
      </c>
      <c r="G58" s="45">
        <v>0</v>
      </c>
    </row>
    <row r="59" spans="2:7" ht="18" customHeight="1">
      <c r="B59" s="41" t="s">
        <v>51</v>
      </c>
      <c r="C59" s="42">
        <v>3</v>
      </c>
      <c r="D59" s="43">
        <v>18568.73</v>
      </c>
      <c r="E59" s="38"/>
      <c r="F59" s="44">
        <v>0</v>
      </c>
      <c r="G59" s="45">
        <v>0</v>
      </c>
    </row>
    <row r="60" spans="2:7" ht="18" customHeight="1">
      <c r="B60" s="41" t="s">
        <v>52</v>
      </c>
      <c r="C60" s="42">
        <v>7</v>
      </c>
      <c r="D60" s="43">
        <v>64702.59</v>
      </c>
      <c r="E60" s="38"/>
      <c r="F60" s="44">
        <v>1</v>
      </c>
      <c r="G60" s="45">
        <v>9066.39</v>
      </c>
    </row>
    <row r="61" spans="2:7" ht="18" customHeight="1">
      <c r="B61" s="41" t="s">
        <v>53</v>
      </c>
      <c r="C61" s="42">
        <v>1</v>
      </c>
      <c r="D61" s="43">
        <v>11873.4</v>
      </c>
      <c r="E61" s="38"/>
      <c r="F61" s="44">
        <v>0</v>
      </c>
      <c r="G61" s="45">
        <v>0</v>
      </c>
    </row>
    <row r="62" spans="2:7" ht="18" customHeight="1">
      <c r="B62" s="41" t="s">
        <v>54</v>
      </c>
      <c r="C62" s="42">
        <v>0</v>
      </c>
      <c r="D62" s="43">
        <v>0</v>
      </c>
      <c r="E62" s="38"/>
      <c r="F62" s="44">
        <v>0</v>
      </c>
      <c r="G62" s="45">
        <v>0</v>
      </c>
    </row>
    <row r="63" spans="2:7" ht="18" customHeight="1">
      <c r="B63" s="41" t="s">
        <v>55</v>
      </c>
      <c r="C63" s="42">
        <v>8</v>
      </c>
      <c r="D63" s="43">
        <v>65902.98</v>
      </c>
      <c r="E63" s="38"/>
      <c r="F63" s="44">
        <v>1</v>
      </c>
      <c r="G63" s="45">
        <v>9010.3799999999992</v>
      </c>
    </row>
    <row r="64" spans="2:7" ht="18" customHeight="1">
      <c r="B64" s="41" t="s">
        <v>56</v>
      </c>
      <c r="C64" s="42">
        <v>3</v>
      </c>
      <c r="D64" s="43">
        <v>23495.78</v>
      </c>
      <c r="E64" s="38"/>
      <c r="F64" s="44">
        <v>0</v>
      </c>
      <c r="G64" s="45">
        <v>0</v>
      </c>
    </row>
    <row r="65" spans="2:13" s="58" customFormat="1" ht="18" customHeight="1">
      <c r="B65" s="41" t="s">
        <v>57</v>
      </c>
      <c r="C65" s="42">
        <v>0</v>
      </c>
      <c r="D65" s="43">
        <v>0</v>
      </c>
      <c r="E65" s="59"/>
      <c r="F65" s="44">
        <v>0</v>
      </c>
      <c r="G65" s="45">
        <v>0</v>
      </c>
      <c r="I65" s="34"/>
      <c r="K65" s="1"/>
    </row>
    <row r="66" spans="2:13" s="58" customFormat="1" ht="18" customHeight="1">
      <c r="B66" s="41" t="s">
        <v>58</v>
      </c>
      <c r="C66" s="42">
        <v>0</v>
      </c>
      <c r="D66" s="43">
        <v>0</v>
      </c>
      <c r="E66" s="59"/>
      <c r="F66" s="44">
        <v>1</v>
      </c>
      <c r="G66" s="45">
        <v>5815.86</v>
      </c>
      <c r="I66" s="34"/>
      <c r="K66" s="1"/>
    </row>
    <row r="67" spans="2:13" ht="18" customHeight="1">
      <c r="B67" s="41" t="s">
        <v>59</v>
      </c>
      <c r="C67" s="42">
        <v>9</v>
      </c>
      <c r="D67" s="43">
        <v>80897.460000000006</v>
      </c>
      <c r="E67" s="38"/>
      <c r="F67" s="44">
        <v>1</v>
      </c>
      <c r="G67" s="45">
        <v>6812.19</v>
      </c>
    </row>
    <row r="68" spans="2:13" ht="18" customHeight="1">
      <c r="B68" s="41" t="s">
        <v>60</v>
      </c>
      <c r="C68" s="42">
        <v>0</v>
      </c>
      <c r="D68" s="43">
        <v>0</v>
      </c>
      <c r="E68" s="38"/>
      <c r="F68" s="44">
        <v>0</v>
      </c>
      <c r="G68" s="45">
        <v>0</v>
      </c>
    </row>
    <row r="69" spans="2:13" ht="18" customHeight="1">
      <c r="B69" s="41" t="s">
        <v>69</v>
      </c>
      <c r="C69" s="42">
        <v>6</v>
      </c>
      <c r="D69" s="43">
        <v>53405.79</v>
      </c>
      <c r="E69" s="38"/>
      <c r="F69" s="44">
        <v>0</v>
      </c>
      <c r="G69" s="45">
        <v>0</v>
      </c>
    </row>
    <row r="70" spans="2:13" ht="18" customHeight="1">
      <c r="B70" s="41" t="s">
        <v>62</v>
      </c>
      <c r="C70" s="42">
        <v>0</v>
      </c>
      <c r="D70" s="43">
        <v>0</v>
      </c>
      <c r="E70" s="38"/>
      <c r="F70" s="44">
        <v>1</v>
      </c>
      <c r="G70" s="45">
        <v>6890.76</v>
      </c>
    </row>
    <row r="71" spans="2:13" ht="18" customHeight="1">
      <c r="B71" s="41" t="s">
        <v>63</v>
      </c>
      <c r="C71" s="42">
        <v>21</v>
      </c>
      <c r="D71" s="43">
        <v>213484.96</v>
      </c>
      <c r="E71" s="38"/>
      <c r="F71" s="44">
        <v>1</v>
      </c>
      <c r="G71" s="45">
        <v>10430.09</v>
      </c>
    </row>
    <row r="72" spans="2:13" ht="18" customHeight="1">
      <c r="B72" s="41" t="s">
        <v>64</v>
      </c>
      <c r="C72" s="42">
        <v>1</v>
      </c>
      <c r="D72" s="43">
        <v>11294.08</v>
      </c>
      <c r="E72" s="38"/>
      <c r="F72" s="44">
        <v>0</v>
      </c>
      <c r="G72" s="45">
        <v>0</v>
      </c>
    </row>
    <row r="73" spans="2:13" ht="18" customHeight="1">
      <c r="B73" s="49" t="s">
        <v>65</v>
      </c>
      <c r="C73" s="42">
        <v>9</v>
      </c>
      <c r="D73" s="43">
        <v>146643.51999999999</v>
      </c>
      <c r="E73" s="38"/>
      <c r="F73" s="44">
        <v>4</v>
      </c>
      <c r="G73" s="45">
        <v>45900.91</v>
      </c>
    </row>
    <row r="74" spans="2:13" ht="18" customHeight="1">
      <c r="B74" s="49" t="s">
        <v>247</v>
      </c>
      <c r="C74" s="42">
        <v>0</v>
      </c>
      <c r="D74" s="43">
        <v>0</v>
      </c>
      <c r="E74" s="38"/>
      <c r="F74" s="44">
        <v>0</v>
      </c>
      <c r="G74" s="45">
        <v>0</v>
      </c>
    </row>
    <row r="75" spans="2:13" ht="18" customHeight="1">
      <c r="B75" s="49" t="s">
        <v>248</v>
      </c>
      <c r="C75" s="42">
        <v>7</v>
      </c>
      <c r="D75" s="43">
        <v>84172.42</v>
      </c>
      <c r="E75" s="38"/>
      <c r="F75" s="44">
        <v>0</v>
      </c>
      <c r="G75" s="45">
        <v>0</v>
      </c>
    </row>
    <row r="76" spans="2:13" ht="18" customHeight="1">
      <c r="B76" s="49" t="s">
        <v>249</v>
      </c>
      <c r="C76" s="42">
        <v>2</v>
      </c>
      <c r="D76" s="43">
        <v>17206.14</v>
      </c>
      <c r="E76" s="38"/>
      <c r="F76" s="44">
        <v>0</v>
      </c>
      <c r="G76" s="45">
        <v>0</v>
      </c>
    </row>
    <row r="77" spans="2:13" ht="18" customHeight="1">
      <c r="B77" s="50" t="s">
        <v>66</v>
      </c>
      <c r="C77" s="300">
        <f>SUM(C58:C76)</f>
        <v>78</v>
      </c>
      <c r="D77" s="314">
        <f>SUM(D58:D76)</f>
        <v>803415.47</v>
      </c>
      <c r="E77" s="302"/>
      <c r="F77" s="303">
        <f>SUM(F58:F76)</f>
        <v>10</v>
      </c>
      <c r="G77" s="304">
        <f>SUM(G58:G76)</f>
        <v>93926.58</v>
      </c>
    </row>
    <row r="78" spans="2:13" ht="14.25" customHeight="1">
      <c r="B78" s="51"/>
      <c r="C78" s="52"/>
      <c r="D78" s="51"/>
      <c r="E78" s="38"/>
      <c r="F78" s="53"/>
      <c r="G78" s="60"/>
    </row>
    <row r="79" spans="2:13" ht="14.25" customHeight="1">
      <c r="B79" s="51"/>
      <c r="C79" s="52"/>
      <c r="D79" s="51"/>
      <c r="E79" s="38"/>
      <c r="F79" s="53"/>
      <c r="G79" s="38"/>
    </row>
    <row r="80" spans="2:13" ht="14.25" customHeight="1">
      <c r="B80" s="359" t="s">
        <v>45</v>
      </c>
      <c r="C80" s="359"/>
      <c r="D80" s="359"/>
      <c r="E80" s="38"/>
      <c r="F80" s="360" t="s">
        <v>46</v>
      </c>
      <c r="G80" s="360"/>
      <c r="I80" s="361" t="s">
        <v>71</v>
      </c>
      <c r="J80" s="361"/>
      <c r="K80" s="61"/>
      <c r="L80" s="362" t="s">
        <v>72</v>
      </c>
      <c r="M80" s="362"/>
    </row>
    <row r="81" spans="2:13" ht="18" customHeight="1">
      <c r="B81" s="62" t="s">
        <v>73</v>
      </c>
      <c r="C81" s="40" t="s">
        <v>48</v>
      </c>
      <c r="D81" s="40" t="s">
        <v>49</v>
      </c>
      <c r="E81" s="63"/>
      <c r="F81" s="40" t="s">
        <v>48</v>
      </c>
      <c r="G81" s="40" t="s">
        <v>49</v>
      </c>
      <c r="H81" s="63"/>
      <c r="I81" s="57" t="s">
        <v>48</v>
      </c>
      <c r="J81" s="57" t="s">
        <v>49</v>
      </c>
      <c r="K81" s="64"/>
      <c r="L81" s="57" t="s">
        <v>48</v>
      </c>
      <c r="M81" s="65" t="s">
        <v>74</v>
      </c>
    </row>
    <row r="82" spans="2:13" ht="18" customHeight="1">
      <c r="B82" s="66" t="s">
        <v>68</v>
      </c>
      <c r="C82" s="213">
        <v>0</v>
      </c>
      <c r="D82" s="340">
        <v>0</v>
      </c>
      <c r="E82" s="341"/>
      <c r="F82" s="214">
        <v>0</v>
      </c>
      <c r="G82" s="340">
        <v>0</v>
      </c>
      <c r="H82" s="63"/>
      <c r="I82" s="67">
        <f>C82++F82</f>
        <v>0</v>
      </c>
      <c r="J82" s="68">
        <f>D82+G82</f>
        <v>0</v>
      </c>
      <c r="K82" s="69"/>
      <c r="L82" s="70">
        <v>0</v>
      </c>
      <c r="M82" s="71">
        <v>0</v>
      </c>
    </row>
    <row r="83" spans="2:13" ht="18" customHeight="1">
      <c r="B83" s="66" t="s">
        <v>51</v>
      </c>
      <c r="C83" s="213">
        <v>0</v>
      </c>
      <c r="D83" s="340">
        <v>0</v>
      </c>
      <c r="E83" s="341"/>
      <c r="F83" s="214">
        <v>0</v>
      </c>
      <c r="G83" s="340">
        <v>0</v>
      </c>
      <c r="H83" s="63"/>
      <c r="I83" s="67">
        <f t="shared" ref="I83:I100" si="0">C83++F83</f>
        <v>0</v>
      </c>
      <c r="J83" s="68">
        <f t="shared" ref="J83:J100" si="1">D83+G83</f>
        <v>0</v>
      </c>
      <c r="K83" s="69"/>
      <c r="L83" s="70">
        <v>0</v>
      </c>
      <c r="M83" s="71">
        <v>0</v>
      </c>
    </row>
    <row r="84" spans="2:13" ht="18" customHeight="1">
      <c r="B84" s="66" t="s">
        <v>52</v>
      </c>
      <c r="C84" s="213">
        <v>3</v>
      </c>
      <c r="D84" s="340">
        <v>37313.47</v>
      </c>
      <c r="E84" s="341"/>
      <c r="F84" s="214">
        <v>10</v>
      </c>
      <c r="G84" s="340">
        <v>216606.91</v>
      </c>
      <c r="H84" s="63"/>
      <c r="I84" s="67">
        <f t="shared" si="0"/>
        <v>13</v>
      </c>
      <c r="J84" s="68">
        <f t="shared" si="1"/>
        <v>253920.38</v>
      </c>
      <c r="K84" s="69"/>
      <c r="L84" s="70">
        <v>20</v>
      </c>
      <c r="M84" s="71">
        <f>I84/L84</f>
        <v>0.65</v>
      </c>
    </row>
    <row r="85" spans="2:13" ht="18" customHeight="1">
      <c r="B85" s="66" t="s">
        <v>53</v>
      </c>
      <c r="C85" s="213">
        <v>0</v>
      </c>
      <c r="D85" s="340">
        <v>0</v>
      </c>
      <c r="E85" s="341"/>
      <c r="F85" s="214">
        <v>0</v>
      </c>
      <c r="G85" s="340">
        <v>0</v>
      </c>
      <c r="H85" s="63"/>
      <c r="I85" s="67">
        <f t="shared" si="0"/>
        <v>0</v>
      </c>
      <c r="J85" s="68">
        <f t="shared" si="1"/>
        <v>0</v>
      </c>
      <c r="K85" s="69"/>
      <c r="L85" s="70">
        <v>0</v>
      </c>
      <c r="M85" s="71">
        <v>0</v>
      </c>
    </row>
    <row r="86" spans="2:13" ht="18" customHeight="1">
      <c r="B86" s="66" t="s">
        <v>54</v>
      </c>
      <c r="C86" s="213">
        <v>6</v>
      </c>
      <c r="D86" s="340">
        <v>45527.18</v>
      </c>
      <c r="E86" s="341"/>
      <c r="F86" s="214">
        <v>0</v>
      </c>
      <c r="G86" s="340">
        <v>0</v>
      </c>
      <c r="H86" s="63"/>
      <c r="I86" s="67">
        <f t="shared" si="0"/>
        <v>6</v>
      </c>
      <c r="J86" s="68">
        <f t="shared" si="1"/>
        <v>45527.18</v>
      </c>
      <c r="K86" s="69"/>
      <c r="L86" s="70">
        <v>15</v>
      </c>
      <c r="M86" s="71">
        <f t="shared" ref="M86:M101" si="2">I86/L86</f>
        <v>0.4</v>
      </c>
    </row>
    <row r="87" spans="2:13" ht="18" customHeight="1">
      <c r="B87" s="66" t="s">
        <v>55</v>
      </c>
      <c r="C87" s="213">
        <v>1</v>
      </c>
      <c r="D87" s="340">
        <v>16681.27</v>
      </c>
      <c r="E87" s="341"/>
      <c r="F87" s="214">
        <v>0</v>
      </c>
      <c r="G87" s="340">
        <v>0</v>
      </c>
      <c r="H87" s="63"/>
      <c r="I87" s="67">
        <f t="shared" si="0"/>
        <v>1</v>
      </c>
      <c r="J87" s="68">
        <f t="shared" si="1"/>
        <v>16681.27</v>
      </c>
      <c r="K87" s="69"/>
      <c r="L87" s="70">
        <v>2</v>
      </c>
      <c r="M87" s="71">
        <f t="shared" si="2"/>
        <v>0.5</v>
      </c>
    </row>
    <row r="88" spans="2:13" ht="18" customHeight="1">
      <c r="B88" s="66" t="s">
        <v>56</v>
      </c>
      <c r="C88" s="213">
        <v>0</v>
      </c>
      <c r="D88" s="340">
        <v>0</v>
      </c>
      <c r="E88" s="341"/>
      <c r="F88" s="214">
        <v>0</v>
      </c>
      <c r="G88" s="340">
        <v>0</v>
      </c>
      <c r="H88" s="63"/>
      <c r="I88" s="67">
        <f t="shared" si="0"/>
        <v>0</v>
      </c>
      <c r="J88" s="68">
        <f t="shared" si="1"/>
        <v>0</v>
      </c>
      <c r="K88" s="69"/>
      <c r="L88" s="70">
        <v>0</v>
      </c>
      <c r="M88" s="71">
        <v>0</v>
      </c>
    </row>
    <row r="89" spans="2:13" ht="18" customHeight="1">
      <c r="B89" s="66" t="s">
        <v>57</v>
      </c>
      <c r="C89" s="213">
        <v>6</v>
      </c>
      <c r="D89" s="340">
        <v>62946.03</v>
      </c>
      <c r="E89" s="341"/>
      <c r="F89" s="214">
        <v>0</v>
      </c>
      <c r="G89" s="340">
        <v>0</v>
      </c>
      <c r="H89" s="63"/>
      <c r="I89" s="67">
        <f t="shared" si="0"/>
        <v>6</v>
      </c>
      <c r="J89" s="68">
        <f t="shared" si="1"/>
        <v>62946.03</v>
      </c>
      <c r="K89" s="69"/>
      <c r="L89" s="70">
        <v>4</v>
      </c>
      <c r="M89" s="71">
        <f t="shared" si="2"/>
        <v>1.5</v>
      </c>
    </row>
    <row r="90" spans="2:13" ht="18" customHeight="1">
      <c r="B90" s="66" t="s">
        <v>58</v>
      </c>
      <c r="C90" s="213">
        <v>0</v>
      </c>
      <c r="D90" s="340">
        <v>0</v>
      </c>
      <c r="E90" s="341"/>
      <c r="F90" s="214">
        <v>0</v>
      </c>
      <c r="G90" s="340">
        <v>0</v>
      </c>
      <c r="H90" s="63"/>
      <c r="I90" s="67">
        <f t="shared" si="0"/>
        <v>0</v>
      </c>
      <c r="J90" s="68">
        <f t="shared" si="1"/>
        <v>0</v>
      </c>
      <c r="K90" s="69"/>
      <c r="L90" s="70">
        <v>0</v>
      </c>
      <c r="M90" s="71">
        <v>0</v>
      </c>
    </row>
    <row r="91" spans="2:13" ht="18" customHeight="1">
      <c r="B91" s="66" t="s">
        <v>59</v>
      </c>
      <c r="C91" s="213">
        <v>5</v>
      </c>
      <c r="D91" s="340">
        <v>90453.27</v>
      </c>
      <c r="E91" s="341"/>
      <c r="F91" s="214">
        <v>0</v>
      </c>
      <c r="G91" s="340">
        <v>0</v>
      </c>
      <c r="H91" s="63"/>
      <c r="I91" s="67">
        <f t="shared" si="0"/>
        <v>5</v>
      </c>
      <c r="J91" s="68">
        <f t="shared" si="1"/>
        <v>90453.27</v>
      </c>
      <c r="K91" s="69"/>
      <c r="L91" s="70">
        <v>2</v>
      </c>
      <c r="M91" s="71">
        <f t="shared" si="2"/>
        <v>2.5</v>
      </c>
    </row>
    <row r="92" spans="2:13" ht="18" customHeight="1">
      <c r="B92" s="66" t="s">
        <v>60</v>
      </c>
      <c r="C92" s="213">
        <v>0</v>
      </c>
      <c r="D92" s="340">
        <v>0</v>
      </c>
      <c r="E92" s="341"/>
      <c r="F92" s="214">
        <v>0</v>
      </c>
      <c r="G92" s="340">
        <v>0</v>
      </c>
      <c r="H92" s="63"/>
      <c r="I92" s="67">
        <f t="shared" si="0"/>
        <v>0</v>
      </c>
      <c r="J92" s="68">
        <f t="shared" si="1"/>
        <v>0</v>
      </c>
      <c r="K92" s="69"/>
      <c r="L92" s="70">
        <v>0</v>
      </c>
      <c r="M92" s="71">
        <v>0</v>
      </c>
    </row>
    <row r="93" spans="2:13" ht="18" customHeight="1">
      <c r="B93" s="66" t="s">
        <v>69</v>
      </c>
      <c r="C93" s="213">
        <v>0</v>
      </c>
      <c r="D93" s="340">
        <v>0</v>
      </c>
      <c r="E93" s="341"/>
      <c r="F93" s="214">
        <v>0</v>
      </c>
      <c r="G93" s="340">
        <v>0</v>
      </c>
      <c r="H93" s="63"/>
      <c r="I93" s="67">
        <f t="shared" si="0"/>
        <v>0</v>
      </c>
      <c r="J93" s="68">
        <f t="shared" si="1"/>
        <v>0</v>
      </c>
      <c r="K93" s="69"/>
      <c r="L93" s="70">
        <v>0</v>
      </c>
      <c r="M93" s="71">
        <v>0</v>
      </c>
    </row>
    <row r="94" spans="2:13" ht="18" customHeight="1">
      <c r="B94" s="66" t="s">
        <v>62</v>
      </c>
      <c r="C94" s="213">
        <v>3</v>
      </c>
      <c r="D94" s="340">
        <v>20832.150000000001</v>
      </c>
      <c r="E94" s="341"/>
      <c r="F94" s="214">
        <v>0</v>
      </c>
      <c r="G94" s="340">
        <v>0</v>
      </c>
      <c r="H94" s="63"/>
      <c r="I94" s="67">
        <f t="shared" si="0"/>
        <v>3</v>
      </c>
      <c r="J94" s="68">
        <f t="shared" si="1"/>
        <v>20832.150000000001</v>
      </c>
      <c r="K94" s="69"/>
      <c r="L94" s="70">
        <v>9</v>
      </c>
      <c r="M94" s="71">
        <f t="shared" si="2"/>
        <v>0.33333333333333331</v>
      </c>
    </row>
    <row r="95" spans="2:13" ht="18" customHeight="1">
      <c r="B95" s="66" t="s">
        <v>63</v>
      </c>
      <c r="C95" s="213">
        <v>0</v>
      </c>
      <c r="D95" s="340">
        <v>0</v>
      </c>
      <c r="E95" s="341"/>
      <c r="F95" s="214">
        <v>0</v>
      </c>
      <c r="G95" s="340">
        <v>0</v>
      </c>
      <c r="H95" s="63"/>
      <c r="I95" s="67">
        <f t="shared" si="0"/>
        <v>0</v>
      </c>
      <c r="J95" s="68">
        <f t="shared" si="1"/>
        <v>0</v>
      </c>
      <c r="K95" s="69"/>
      <c r="L95" s="70">
        <v>0</v>
      </c>
      <c r="M95" s="71">
        <v>0</v>
      </c>
    </row>
    <row r="96" spans="2:13" ht="18" customHeight="1">
      <c r="B96" s="66" t="s">
        <v>64</v>
      </c>
      <c r="C96" s="213">
        <v>0</v>
      </c>
      <c r="D96" s="340">
        <v>0</v>
      </c>
      <c r="E96" s="341"/>
      <c r="F96" s="214">
        <v>0</v>
      </c>
      <c r="G96" s="340">
        <v>0</v>
      </c>
      <c r="H96" s="63"/>
      <c r="I96" s="67">
        <f t="shared" si="0"/>
        <v>0</v>
      </c>
      <c r="J96" s="68">
        <f t="shared" si="1"/>
        <v>0</v>
      </c>
      <c r="K96" s="69"/>
      <c r="L96" s="70">
        <v>0</v>
      </c>
      <c r="M96" s="71">
        <v>0</v>
      </c>
    </row>
    <row r="97" spans="2:13" ht="18" customHeight="1">
      <c r="B97" s="72" t="s">
        <v>65</v>
      </c>
      <c r="C97" s="213">
        <v>0</v>
      </c>
      <c r="D97" s="340">
        <v>0</v>
      </c>
      <c r="E97" s="341"/>
      <c r="F97" s="214">
        <v>0</v>
      </c>
      <c r="G97" s="340">
        <v>0</v>
      </c>
      <c r="H97" s="63"/>
      <c r="I97" s="67">
        <f t="shared" si="0"/>
        <v>0</v>
      </c>
      <c r="J97" s="68">
        <f t="shared" si="1"/>
        <v>0</v>
      </c>
      <c r="K97" s="69"/>
      <c r="L97" s="70">
        <v>0</v>
      </c>
      <c r="M97" s="71">
        <v>0</v>
      </c>
    </row>
    <row r="98" spans="2:13" ht="18" customHeight="1">
      <c r="B98" s="72" t="s">
        <v>247</v>
      </c>
      <c r="C98" s="353">
        <v>0</v>
      </c>
      <c r="D98" s="354">
        <v>0</v>
      </c>
      <c r="E98" s="341"/>
      <c r="F98" s="214">
        <v>0</v>
      </c>
      <c r="G98" s="340">
        <v>0</v>
      </c>
      <c r="H98" s="63"/>
      <c r="I98" s="67">
        <f t="shared" si="0"/>
        <v>0</v>
      </c>
      <c r="J98" s="68">
        <f t="shared" si="1"/>
        <v>0</v>
      </c>
      <c r="K98" s="69"/>
      <c r="L98" s="70"/>
      <c r="M98" s="71"/>
    </row>
    <row r="99" spans="2:13" ht="18" customHeight="1">
      <c r="B99" s="72" t="s">
        <v>248</v>
      </c>
      <c r="C99" s="353">
        <v>0</v>
      </c>
      <c r="D99" s="354">
        <v>0</v>
      </c>
      <c r="E99" s="341"/>
      <c r="F99" s="214">
        <v>0</v>
      </c>
      <c r="G99" s="340">
        <v>0</v>
      </c>
      <c r="H99" s="63"/>
      <c r="I99" s="67">
        <f t="shared" si="0"/>
        <v>0</v>
      </c>
      <c r="J99" s="68">
        <f t="shared" si="1"/>
        <v>0</v>
      </c>
      <c r="K99" s="69"/>
      <c r="L99" s="70"/>
      <c r="M99" s="71"/>
    </row>
    <row r="100" spans="2:13" ht="18" customHeight="1">
      <c r="B100" s="72" t="s">
        <v>249</v>
      </c>
      <c r="C100" s="353">
        <v>0</v>
      </c>
      <c r="D100" s="354">
        <v>0</v>
      </c>
      <c r="E100" s="341"/>
      <c r="F100" s="214">
        <v>0</v>
      </c>
      <c r="G100" s="340">
        <v>0</v>
      </c>
      <c r="H100" s="63"/>
      <c r="I100" s="67">
        <f t="shared" si="0"/>
        <v>0</v>
      </c>
      <c r="J100" s="68">
        <f t="shared" si="1"/>
        <v>0</v>
      </c>
      <c r="K100" s="69"/>
      <c r="L100" s="70"/>
      <c r="M100" s="71"/>
    </row>
    <row r="101" spans="2:13" ht="18" customHeight="1">
      <c r="B101" s="73" t="s">
        <v>66</v>
      </c>
      <c r="C101" s="74">
        <f>SUM(C82:C97)</f>
        <v>24</v>
      </c>
      <c r="D101" s="75">
        <f>SUM(D82:D97)</f>
        <v>273753.37000000005</v>
      </c>
      <c r="E101" s="63"/>
      <c r="F101" s="337">
        <f>SUM(F82:F97)</f>
        <v>10</v>
      </c>
      <c r="G101" s="328">
        <f>SUM(G82:G97)</f>
        <v>216606.91</v>
      </c>
      <c r="H101" s="63"/>
      <c r="I101" s="67">
        <f>SUM(I82:I97)</f>
        <v>34</v>
      </c>
      <c r="J101" s="68">
        <f>SUM(J82:J97)</f>
        <v>490360.28</v>
      </c>
      <c r="K101" s="69"/>
      <c r="L101" s="70">
        <f>SUM(L82:L97)</f>
        <v>52</v>
      </c>
      <c r="M101" s="71">
        <f t="shared" si="2"/>
        <v>0.65384615384615385</v>
      </c>
    </row>
    <row r="102" spans="2:13" ht="13.5" thickBot="1"/>
    <row r="103" spans="2:13" ht="18" customHeight="1">
      <c r="B103" s="359" t="s">
        <v>45</v>
      </c>
      <c r="C103" s="359"/>
      <c r="D103" s="359"/>
      <c r="E103" s="38"/>
      <c r="F103" s="360" t="s">
        <v>46</v>
      </c>
      <c r="G103" s="360"/>
      <c r="I103" s="361" t="s">
        <v>71</v>
      </c>
      <c r="J103" s="361"/>
      <c r="K103" s="61"/>
      <c r="L103" s="362" t="s">
        <v>72</v>
      </c>
      <c r="M103" s="362"/>
    </row>
    <row r="104" spans="2:13" ht="18" customHeight="1">
      <c r="B104" s="56" t="s">
        <v>75</v>
      </c>
      <c r="C104" s="57" t="s">
        <v>48</v>
      </c>
      <c r="D104" s="57" t="s">
        <v>49</v>
      </c>
      <c r="E104" s="38"/>
      <c r="F104" s="40" t="s">
        <v>48</v>
      </c>
      <c r="G104" s="40" t="s">
        <v>49</v>
      </c>
      <c r="I104" s="57" t="s">
        <v>48</v>
      </c>
      <c r="J104" s="57" t="s">
        <v>49</v>
      </c>
      <c r="K104" s="64"/>
      <c r="L104" s="57" t="s">
        <v>48</v>
      </c>
      <c r="M104" s="65" t="s">
        <v>74</v>
      </c>
    </row>
    <row r="105" spans="2:13" ht="18" customHeight="1">
      <c r="B105" s="41" t="s">
        <v>68</v>
      </c>
      <c r="C105" s="67">
        <f t="shared" ref="C105:D120" si="3">C12+C35+C58</f>
        <v>2</v>
      </c>
      <c r="D105" s="68">
        <f t="shared" si="3"/>
        <v>13283.800000000001</v>
      </c>
      <c r="E105" s="63"/>
      <c r="F105" s="67">
        <f t="shared" ref="F105:G120" si="4">F12+F35+F58</f>
        <v>0</v>
      </c>
      <c r="G105" s="68">
        <f t="shared" si="4"/>
        <v>0</v>
      </c>
      <c r="H105" s="63"/>
      <c r="I105" s="67">
        <f>C105+F105</f>
        <v>2</v>
      </c>
      <c r="J105" s="315">
        <f>D105+G105</f>
        <v>13283.800000000001</v>
      </c>
      <c r="K105" s="69"/>
      <c r="L105" s="70">
        <v>6</v>
      </c>
      <c r="M105" s="71">
        <f t="shared" ref="M105:M123" si="5">I105/L105</f>
        <v>0.33333333333333331</v>
      </c>
    </row>
    <row r="106" spans="2:13" ht="18" customHeight="1">
      <c r="B106" s="41" t="s">
        <v>51</v>
      </c>
      <c r="C106" s="67">
        <f t="shared" si="3"/>
        <v>5</v>
      </c>
      <c r="D106" s="68">
        <f t="shared" si="3"/>
        <v>24646.75</v>
      </c>
      <c r="E106" s="63"/>
      <c r="F106" s="67">
        <f t="shared" si="4"/>
        <v>0</v>
      </c>
      <c r="G106" s="68">
        <f t="shared" si="4"/>
        <v>0</v>
      </c>
      <c r="H106" s="63"/>
      <c r="I106" s="67">
        <f t="shared" ref="I106:I123" si="6">C106+F106</f>
        <v>5</v>
      </c>
      <c r="J106" s="315">
        <f t="shared" ref="J106:J123" si="7">D106+G106</f>
        <v>24646.75</v>
      </c>
      <c r="K106" s="69"/>
      <c r="L106" s="70">
        <v>23</v>
      </c>
      <c r="M106" s="71">
        <f t="shared" si="5"/>
        <v>0.21739130434782608</v>
      </c>
    </row>
    <row r="107" spans="2:13" ht="18" customHeight="1">
      <c r="B107" s="41" t="s">
        <v>52</v>
      </c>
      <c r="C107" s="67">
        <f t="shared" si="3"/>
        <v>23</v>
      </c>
      <c r="D107" s="68">
        <f t="shared" si="3"/>
        <v>153566.58000000002</v>
      </c>
      <c r="E107" s="63"/>
      <c r="F107" s="67">
        <f t="shared" si="4"/>
        <v>12</v>
      </c>
      <c r="G107" s="68">
        <f t="shared" si="4"/>
        <v>226991.76</v>
      </c>
      <c r="H107" s="63"/>
      <c r="I107" s="67">
        <f t="shared" si="6"/>
        <v>35</v>
      </c>
      <c r="J107" s="315">
        <f t="shared" si="7"/>
        <v>380558.34</v>
      </c>
      <c r="K107" s="69"/>
      <c r="L107" s="70">
        <v>26</v>
      </c>
      <c r="M107" s="71">
        <f t="shared" si="5"/>
        <v>1.3461538461538463</v>
      </c>
    </row>
    <row r="108" spans="2:13" ht="18" customHeight="1">
      <c r="B108" s="41" t="s">
        <v>53</v>
      </c>
      <c r="C108" s="67">
        <f t="shared" si="3"/>
        <v>22</v>
      </c>
      <c r="D108" s="68">
        <f t="shared" si="3"/>
        <v>87967.939999999988</v>
      </c>
      <c r="E108" s="63"/>
      <c r="F108" s="67">
        <f t="shared" si="4"/>
        <v>0</v>
      </c>
      <c r="G108" s="68">
        <f t="shared" si="4"/>
        <v>0</v>
      </c>
      <c r="H108" s="63"/>
      <c r="I108" s="67">
        <f t="shared" si="6"/>
        <v>22</v>
      </c>
      <c r="J108" s="315">
        <f t="shared" si="7"/>
        <v>87967.939999999988</v>
      </c>
      <c r="K108" s="69"/>
      <c r="L108" s="70">
        <v>35</v>
      </c>
      <c r="M108" s="71">
        <f t="shared" si="5"/>
        <v>0.62857142857142856</v>
      </c>
    </row>
    <row r="109" spans="2:13" ht="18" customHeight="1">
      <c r="B109" s="41" t="s">
        <v>54</v>
      </c>
      <c r="C109" s="67">
        <f t="shared" si="3"/>
        <v>12</v>
      </c>
      <c r="D109" s="68">
        <f t="shared" si="3"/>
        <v>86236.920000000013</v>
      </c>
      <c r="E109" s="63"/>
      <c r="F109" s="67">
        <f t="shared" si="4"/>
        <v>0</v>
      </c>
      <c r="G109" s="68">
        <f t="shared" si="4"/>
        <v>0</v>
      </c>
      <c r="H109" s="63"/>
      <c r="I109" s="67">
        <f t="shared" si="6"/>
        <v>12</v>
      </c>
      <c r="J109" s="315">
        <f t="shared" si="7"/>
        <v>86236.920000000013</v>
      </c>
      <c r="K109" s="69"/>
      <c r="L109" s="70">
        <v>19</v>
      </c>
      <c r="M109" s="71">
        <f t="shared" si="5"/>
        <v>0.63157894736842102</v>
      </c>
    </row>
    <row r="110" spans="2:13" ht="18" customHeight="1">
      <c r="B110" s="41" t="s">
        <v>55</v>
      </c>
      <c r="C110" s="67">
        <f t="shared" si="3"/>
        <v>10</v>
      </c>
      <c r="D110" s="68">
        <f t="shared" si="3"/>
        <v>84100.43</v>
      </c>
      <c r="E110" s="63"/>
      <c r="F110" s="67">
        <f t="shared" si="4"/>
        <v>2</v>
      </c>
      <c r="G110" s="68">
        <f t="shared" si="4"/>
        <v>10338.789999999999</v>
      </c>
      <c r="H110" s="63"/>
      <c r="I110" s="67">
        <f t="shared" si="6"/>
        <v>12</v>
      </c>
      <c r="J110" s="315">
        <f t="shared" si="7"/>
        <v>94439.219999999987</v>
      </c>
      <c r="K110" s="69"/>
      <c r="L110" s="70">
        <v>15</v>
      </c>
      <c r="M110" s="71">
        <f t="shared" si="5"/>
        <v>0.8</v>
      </c>
    </row>
    <row r="111" spans="2:13" ht="18" customHeight="1">
      <c r="B111" s="41" t="s">
        <v>56</v>
      </c>
      <c r="C111" s="67">
        <f t="shared" si="3"/>
        <v>33</v>
      </c>
      <c r="D111" s="68">
        <f t="shared" si="3"/>
        <v>129085.68000000001</v>
      </c>
      <c r="E111" s="63"/>
      <c r="F111" s="67">
        <f t="shared" si="4"/>
        <v>2</v>
      </c>
      <c r="G111" s="68">
        <f t="shared" si="4"/>
        <v>1578.08</v>
      </c>
      <c r="H111" s="63"/>
      <c r="I111" s="67">
        <f t="shared" si="6"/>
        <v>35</v>
      </c>
      <c r="J111" s="315">
        <f t="shared" si="7"/>
        <v>130663.76000000001</v>
      </c>
      <c r="K111" s="69"/>
      <c r="L111" s="70">
        <v>33</v>
      </c>
      <c r="M111" s="71">
        <f t="shared" si="5"/>
        <v>1.0606060606060606</v>
      </c>
    </row>
    <row r="112" spans="2:13" ht="18" customHeight="1">
      <c r="B112" s="41" t="s">
        <v>57</v>
      </c>
      <c r="C112" s="67">
        <f t="shared" si="3"/>
        <v>33</v>
      </c>
      <c r="D112" s="68">
        <f t="shared" si="3"/>
        <v>205951.73</v>
      </c>
      <c r="E112" s="76"/>
      <c r="F112" s="67">
        <f t="shared" si="4"/>
        <v>0</v>
      </c>
      <c r="G112" s="68">
        <f t="shared" si="4"/>
        <v>0</v>
      </c>
      <c r="H112" s="63"/>
      <c r="I112" s="67">
        <f t="shared" si="6"/>
        <v>33</v>
      </c>
      <c r="J112" s="315">
        <f t="shared" si="7"/>
        <v>205951.73</v>
      </c>
      <c r="K112" s="69"/>
      <c r="L112" s="70">
        <v>56</v>
      </c>
      <c r="M112" s="71">
        <f t="shared" si="5"/>
        <v>0.5892857142857143</v>
      </c>
    </row>
    <row r="113" spans="2:13" ht="18" customHeight="1">
      <c r="B113" s="41" t="s">
        <v>58</v>
      </c>
      <c r="C113" s="67">
        <f t="shared" si="3"/>
        <v>6</v>
      </c>
      <c r="D113" s="68">
        <f t="shared" si="3"/>
        <v>18716.32</v>
      </c>
      <c r="E113" s="76"/>
      <c r="F113" s="67">
        <f t="shared" si="4"/>
        <v>1</v>
      </c>
      <c r="G113" s="68">
        <f t="shared" si="4"/>
        <v>5815.86</v>
      </c>
      <c r="H113" s="63"/>
      <c r="I113" s="67">
        <f t="shared" si="6"/>
        <v>7</v>
      </c>
      <c r="J113" s="315">
        <f t="shared" si="7"/>
        <v>24532.18</v>
      </c>
      <c r="K113" s="69"/>
      <c r="L113" s="70">
        <v>6</v>
      </c>
      <c r="M113" s="71">
        <f t="shared" si="5"/>
        <v>1.1666666666666667</v>
      </c>
    </row>
    <row r="114" spans="2:13" ht="18" customHeight="1">
      <c r="B114" s="41" t="s">
        <v>59</v>
      </c>
      <c r="C114" s="67">
        <f t="shared" si="3"/>
        <v>21</v>
      </c>
      <c r="D114" s="68">
        <f t="shared" si="3"/>
        <v>198623.90000000002</v>
      </c>
      <c r="E114" s="63"/>
      <c r="F114" s="67">
        <f t="shared" si="4"/>
        <v>1</v>
      </c>
      <c r="G114" s="68">
        <f t="shared" si="4"/>
        <v>6812.19</v>
      </c>
      <c r="H114" s="63"/>
      <c r="I114" s="67">
        <f t="shared" si="6"/>
        <v>22</v>
      </c>
      <c r="J114" s="315">
        <f t="shared" si="7"/>
        <v>205436.09000000003</v>
      </c>
      <c r="K114" s="69"/>
      <c r="L114" s="70">
        <v>17</v>
      </c>
      <c r="M114" s="71">
        <f t="shared" si="5"/>
        <v>1.2941176470588236</v>
      </c>
    </row>
    <row r="115" spans="2:13" ht="18" customHeight="1">
      <c r="B115" s="41" t="s">
        <v>60</v>
      </c>
      <c r="C115" s="67">
        <f t="shared" si="3"/>
        <v>2</v>
      </c>
      <c r="D115" s="68">
        <f t="shared" si="3"/>
        <v>13721.12</v>
      </c>
      <c r="E115" s="63"/>
      <c r="F115" s="67">
        <f t="shared" si="4"/>
        <v>5</v>
      </c>
      <c r="G115" s="68">
        <f t="shared" si="4"/>
        <v>16568.61</v>
      </c>
      <c r="H115" s="63"/>
      <c r="I115" s="67">
        <f t="shared" si="6"/>
        <v>7</v>
      </c>
      <c r="J115" s="315">
        <f t="shared" si="7"/>
        <v>30289.730000000003</v>
      </c>
      <c r="K115" s="69"/>
      <c r="L115" s="70">
        <v>10</v>
      </c>
      <c r="M115" s="71">
        <f t="shared" si="5"/>
        <v>0.7</v>
      </c>
    </row>
    <row r="116" spans="2:13" ht="18" customHeight="1">
      <c r="B116" s="41" t="s">
        <v>69</v>
      </c>
      <c r="C116" s="67">
        <f t="shared" si="3"/>
        <v>16</v>
      </c>
      <c r="D116" s="68">
        <f t="shared" si="3"/>
        <v>72919.7</v>
      </c>
      <c r="E116" s="63"/>
      <c r="F116" s="67">
        <f t="shared" si="4"/>
        <v>4</v>
      </c>
      <c r="G116" s="68">
        <f t="shared" si="4"/>
        <v>7195.84</v>
      </c>
      <c r="H116" s="63"/>
      <c r="I116" s="67">
        <f t="shared" si="6"/>
        <v>20</v>
      </c>
      <c r="J116" s="315">
        <f t="shared" si="7"/>
        <v>80115.539999999994</v>
      </c>
      <c r="K116" s="69"/>
      <c r="L116" s="70">
        <v>36</v>
      </c>
      <c r="M116" s="71">
        <f t="shared" si="5"/>
        <v>0.55555555555555558</v>
      </c>
    </row>
    <row r="117" spans="2:13" ht="18" customHeight="1">
      <c r="B117" s="41" t="s">
        <v>62</v>
      </c>
      <c r="C117" s="67">
        <f t="shared" si="3"/>
        <v>5</v>
      </c>
      <c r="D117" s="68">
        <f t="shared" si="3"/>
        <v>21832.07</v>
      </c>
      <c r="E117" s="63"/>
      <c r="F117" s="67">
        <f t="shared" si="4"/>
        <v>1</v>
      </c>
      <c r="G117" s="68">
        <f t="shared" si="4"/>
        <v>6890.76</v>
      </c>
      <c r="H117" s="63"/>
      <c r="I117" s="67">
        <f t="shared" si="6"/>
        <v>6</v>
      </c>
      <c r="J117" s="315">
        <f t="shared" si="7"/>
        <v>28722.83</v>
      </c>
      <c r="K117" s="69"/>
      <c r="L117" s="70">
        <v>13</v>
      </c>
      <c r="M117" s="71">
        <f t="shared" si="5"/>
        <v>0.46153846153846156</v>
      </c>
    </row>
    <row r="118" spans="2:13" ht="18" customHeight="1">
      <c r="B118" s="41" t="s">
        <v>63</v>
      </c>
      <c r="C118" s="67">
        <f t="shared" si="3"/>
        <v>76</v>
      </c>
      <c r="D118" s="68">
        <f t="shared" si="3"/>
        <v>288810.05</v>
      </c>
      <c r="E118" s="63"/>
      <c r="F118" s="67">
        <f t="shared" si="4"/>
        <v>3</v>
      </c>
      <c r="G118" s="68">
        <f t="shared" si="4"/>
        <v>13076.96</v>
      </c>
      <c r="H118" s="63"/>
      <c r="I118" s="67">
        <f t="shared" si="6"/>
        <v>79</v>
      </c>
      <c r="J118" s="315">
        <f t="shared" si="7"/>
        <v>301887.01</v>
      </c>
      <c r="K118" s="69"/>
      <c r="L118" s="70">
        <v>20</v>
      </c>
      <c r="M118" s="71">
        <f t="shared" si="5"/>
        <v>3.95</v>
      </c>
    </row>
    <row r="119" spans="2:13" ht="18" customHeight="1">
      <c r="B119" s="41" t="s">
        <v>64</v>
      </c>
      <c r="C119" s="67">
        <f t="shared" si="3"/>
        <v>15</v>
      </c>
      <c r="D119" s="68">
        <f t="shared" si="3"/>
        <v>38399.56</v>
      </c>
      <c r="E119" s="63"/>
      <c r="F119" s="67">
        <f t="shared" si="4"/>
        <v>0</v>
      </c>
      <c r="G119" s="68">
        <f t="shared" si="4"/>
        <v>0</v>
      </c>
      <c r="H119" s="63"/>
      <c r="I119" s="67">
        <f t="shared" si="6"/>
        <v>15</v>
      </c>
      <c r="J119" s="315">
        <f t="shared" si="7"/>
        <v>38399.56</v>
      </c>
      <c r="K119" s="69"/>
      <c r="L119" s="70">
        <v>14</v>
      </c>
      <c r="M119" s="71">
        <f t="shared" si="5"/>
        <v>1.0714285714285714</v>
      </c>
    </row>
    <row r="120" spans="2:13" ht="18" customHeight="1">
      <c r="B120" s="49" t="s">
        <v>65</v>
      </c>
      <c r="C120" s="67">
        <f t="shared" si="3"/>
        <v>11</v>
      </c>
      <c r="D120" s="68">
        <f t="shared" si="3"/>
        <v>149280.44</v>
      </c>
      <c r="E120" s="63"/>
      <c r="F120" s="67">
        <f t="shared" si="4"/>
        <v>4</v>
      </c>
      <c r="G120" s="68">
        <f t="shared" si="4"/>
        <v>45900.91</v>
      </c>
      <c r="H120" s="63"/>
      <c r="I120" s="67">
        <f t="shared" si="6"/>
        <v>15</v>
      </c>
      <c r="J120" s="315">
        <f t="shared" si="7"/>
        <v>195181.35</v>
      </c>
      <c r="K120" s="69"/>
      <c r="L120" s="70">
        <v>32</v>
      </c>
      <c r="M120" s="71">
        <f t="shared" si="5"/>
        <v>0.46875</v>
      </c>
    </row>
    <row r="121" spans="2:13" ht="18" customHeight="1">
      <c r="B121" s="49" t="s">
        <v>247</v>
      </c>
      <c r="C121" s="67">
        <f t="shared" ref="C121:D123" si="8">C28+C51+C74</f>
        <v>0</v>
      </c>
      <c r="D121" s="68">
        <f t="shared" si="8"/>
        <v>0</v>
      </c>
      <c r="E121" s="63"/>
      <c r="F121" s="67">
        <f t="shared" ref="F121:G123" si="9">F28+F51+F74</f>
        <v>0</v>
      </c>
      <c r="G121" s="68">
        <f t="shared" si="9"/>
        <v>0</v>
      </c>
      <c r="H121" s="63"/>
      <c r="I121" s="67">
        <f t="shared" si="6"/>
        <v>0</v>
      </c>
      <c r="J121" s="315">
        <f t="shared" si="7"/>
        <v>0</v>
      </c>
      <c r="K121" s="69"/>
      <c r="L121" s="70">
        <v>13</v>
      </c>
      <c r="M121" s="71">
        <f t="shared" si="5"/>
        <v>0</v>
      </c>
    </row>
    <row r="122" spans="2:13" ht="18" customHeight="1">
      <c r="B122" s="49" t="s">
        <v>248</v>
      </c>
      <c r="C122" s="67">
        <f t="shared" si="8"/>
        <v>12</v>
      </c>
      <c r="D122" s="68">
        <f t="shared" si="8"/>
        <v>140659.29</v>
      </c>
      <c r="E122" s="63"/>
      <c r="F122" s="67">
        <f t="shared" si="9"/>
        <v>0</v>
      </c>
      <c r="G122" s="68">
        <f t="shared" si="9"/>
        <v>0</v>
      </c>
      <c r="H122" s="63"/>
      <c r="I122" s="67">
        <f t="shared" si="6"/>
        <v>12</v>
      </c>
      <c r="J122" s="315">
        <f t="shared" si="7"/>
        <v>140659.29</v>
      </c>
      <c r="K122" s="69"/>
      <c r="L122" s="70">
        <v>13</v>
      </c>
      <c r="M122" s="71">
        <f t="shared" si="5"/>
        <v>0.92307692307692313</v>
      </c>
    </row>
    <row r="123" spans="2:13" ht="18" customHeight="1">
      <c r="B123" s="49" t="s">
        <v>249</v>
      </c>
      <c r="C123" s="67">
        <f t="shared" si="8"/>
        <v>3</v>
      </c>
      <c r="D123" s="68">
        <f t="shared" si="8"/>
        <v>30069.16</v>
      </c>
      <c r="E123" s="63"/>
      <c r="F123" s="67">
        <f t="shared" si="9"/>
        <v>0</v>
      </c>
      <c r="G123" s="68">
        <f t="shared" si="9"/>
        <v>0</v>
      </c>
      <c r="H123" s="63"/>
      <c r="I123" s="67">
        <f t="shared" si="6"/>
        <v>3</v>
      </c>
      <c r="J123" s="315">
        <f t="shared" si="7"/>
        <v>30069.16</v>
      </c>
      <c r="K123" s="69"/>
      <c r="L123" s="70">
        <v>13</v>
      </c>
      <c r="M123" s="71">
        <f t="shared" si="5"/>
        <v>0.23076923076923078</v>
      </c>
    </row>
    <row r="124" spans="2:13" ht="18" customHeight="1">
      <c r="B124" s="50" t="s">
        <v>66</v>
      </c>
      <c r="C124" s="67">
        <f>SUM(C105:C123)</f>
        <v>307</v>
      </c>
      <c r="D124" s="68">
        <f>SUM(D105:D123)</f>
        <v>1757871.44</v>
      </c>
      <c r="E124" s="63"/>
      <c r="F124" s="67">
        <f>SUM(F105:F123)</f>
        <v>35</v>
      </c>
      <c r="G124" s="68">
        <f>SUM(G105:G123)</f>
        <v>341169.76</v>
      </c>
      <c r="H124" s="63"/>
      <c r="I124" s="67">
        <f>SUM(I105:I123)</f>
        <v>342</v>
      </c>
      <c r="J124" s="68">
        <f>SUM(J105:J123)</f>
        <v>2099041.2000000002</v>
      </c>
      <c r="K124" s="69"/>
      <c r="L124" s="70">
        <f>SUM(L105:L123)</f>
        <v>400</v>
      </c>
      <c r="M124" s="71">
        <f>I124/L124</f>
        <v>0.85499999999999998</v>
      </c>
    </row>
    <row r="65506" ht="12.75" customHeight="1"/>
    <row r="65507" ht="12.75" customHeight="1"/>
    <row r="65508" ht="12.75" customHeight="1"/>
    <row r="65509" ht="12.75" customHeight="1"/>
    <row r="65510" ht="12.75" customHeight="1"/>
    <row r="65511" ht="12.75" customHeight="1"/>
    <row r="65512" ht="12.75" customHeight="1"/>
    <row r="65513" ht="12.75" customHeight="1"/>
    <row r="65514" ht="12.75" customHeight="1"/>
    <row r="65515" ht="12.75" customHeight="1"/>
    <row r="65516" ht="12.75" customHeight="1"/>
    <row r="65517" ht="12.75" customHeight="1"/>
    <row r="65518" ht="12.75" customHeight="1"/>
    <row r="65519" ht="12.75" customHeight="1"/>
    <row r="65520" ht="12.75" customHeight="1"/>
    <row r="65521" ht="12.75" customHeight="1"/>
    <row r="65522" ht="12.75" customHeight="1"/>
    <row r="65523" ht="12.75" customHeight="1"/>
    <row r="65524" ht="12.75" customHeight="1"/>
    <row r="65525" ht="12.75" customHeight="1"/>
    <row r="65526" ht="12.75" customHeight="1"/>
    <row r="65527" ht="12.75" customHeight="1"/>
    <row r="65528" ht="12.75" customHeight="1"/>
    <row r="65529" ht="12.75" customHeight="1"/>
    <row r="65530" ht="12.75" customHeight="1"/>
    <row r="65531" ht="12.75" customHeight="1"/>
    <row r="65532" ht="12.75" customHeight="1"/>
    <row r="65533" ht="12.75" customHeight="1"/>
    <row r="65534" ht="12.75" customHeight="1"/>
    <row r="65535" ht="12.75" customHeight="1"/>
    <row r="65536" ht="12.75" customHeight="1"/>
    <row r="65537" ht="12.75" customHeight="1"/>
    <row r="65538" ht="12.75" customHeight="1"/>
    <row r="65539" ht="12.75" customHeight="1"/>
    <row r="65540" ht="12.75" customHeight="1"/>
    <row r="65541" ht="12.75" customHeight="1"/>
    <row r="65542" ht="12.75" customHeight="1"/>
    <row r="65543" ht="12.75" customHeight="1"/>
    <row r="65544" ht="12.75" customHeight="1"/>
    <row r="65545" ht="12.75" customHeight="1"/>
    <row r="65546" ht="12.75" customHeight="1"/>
    <row r="65547" ht="12.75" customHeight="1"/>
    <row r="65548" ht="12.75" customHeight="1"/>
    <row r="65549" ht="12.75" customHeight="1"/>
    <row r="65550" ht="12.75" customHeight="1"/>
    <row r="65551" ht="12.75" customHeight="1"/>
    <row r="65552" ht="12.75" customHeight="1"/>
  </sheetData>
  <mergeCells count="14">
    <mergeCell ref="B80:D80"/>
    <mergeCell ref="F80:G80"/>
    <mergeCell ref="I80:J80"/>
    <mergeCell ref="L80:M80"/>
    <mergeCell ref="B103:D103"/>
    <mergeCell ref="F103:G103"/>
    <mergeCell ref="I103:J103"/>
    <mergeCell ref="L103:M103"/>
    <mergeCell ref="B10:D10"/>
    <mergeCell ref="F10:G10"/>
    <mergeCell ref="B33:D33"/>
    <mergeCell ref="F33:G33"/>
    <mergeCell ref="B56:D56"/>
    <mergeCell ref="F56:G56"/>
  </mergeCells>
  <conditionalFormatting sqref="M84:M86 M94 M91 M97:M101">
    <cfRule type="cellIs" dxfId="15" priority="4" operator="equal">
      <formula>1</formula>
    </cfRule>
    <cfRule type="cellIs" dxfId="14" priority="5" operator="greaterThan">
      <formula>1</formula>
    </cfRule>
    <cfRule type="cellIs" dxfId="13" priority="12" operator="lessThan">
      <formula>1</formula>
    </cfRule>
  </conditionalFormatting>
  <conditionalFormatting sqref="M105:M124">
    <cfRule type="cellIs" dxfId="12" priority="7" operator="equal">
      <formula>1</formula>
    </cfRule>
    <cfRule type="cellIs" dxfId="11" priority="8" operator="greaterThan">
      <formula>1</formula>
    </cfRule>
    <cfRule type="cellIs" dxfId="10" priority="13" operator="lessThan">
      <formula>1</formula>
    </cfRule>
  </conditionalFormatting>
  <conditionalFormatting sqref="M84:M86 M94 M91 M97:M101">
    <cfRule type="cellIs" dxfId="9" priority="9" operator="lessThan">
      <formula>1</formula>
    </cfRule>
    <cfRule type="cellIs" dxfId="8" priority="10" operator="greaterThan">
      <formula>1</formula>
    </cfRule>
  </conditionalFormatting>
  <conditionalFormatting sqref="M82:M101">
    <cfRule type="cellIs" dxfId="7" priority="1" operator="equal">
      <formula>1</formula>
    </cfRule>
    <cfRule type="cellIs" dxfId="6" priority="2" operator="greaterThan">
      <formula>1</formula>
    </cfRule>
  </conditionalFormatting>
  <pageMargins left="0.196527777777778" right="0.196527777777778" top="0.57083333333333297" bottom="0.56597222222222199" header="0.511811023622047" footer="0.196527777777778"/>
  <pageSetup paperSize="9" scale="79" pageOrder="overThenDown" orientation="landscape" horizontalDpi="300" verticalDpi="300" r:id="rId1"/>
  <headerFooter>
    <oddFooter>&amp;C&amp;6&amp;P de&amp;N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X65546"/>
  <sheetViews>
    <sheetView topLeftCell="A4" zoomScale="70" zoomScaleNormal="70" workbookViewId="0">
      <selection activeCell="N13" sqref="N13"/>
    </sheetView>
  </sheetViews>
  <sheetFormatPr defaultColWidth="8.7109375" defaultRowHeight="12.75"/>
  <cols>
    <col min="1" max="1" width="68.140625" style="1" customWidth="1"/>
    <col min="2" max="2" width="29.7109375" style="1" customWidth="1"/>
    <col min="3" max="3" width="2.7109375" style="1" customWidth="1"/>
    <col min="4" max="4" width="20.5703125" style="2" hidden="1" customWidth="1"/>
    <col min="5" max="5" width="24" style="2" hidden="1" customWidth="1"/>
    <col min="6" max="6" width="20.5703125" style="1" hidden="1" customWidth="1"/>
    <col min="7" max="7" width="0.7109375" style="1" hidden="1" customWidth="1"/>
    <col min="8" max="8" width="16.85546875" style="1" customWidth="1"/>
    <col min="9" max="9" width="23.42578125" style="2" customWidth="1"/>
    <col min="10" max="10" width="6.85546875" style="2" customWidth="1"/>
    <col min="11" max="11" width="20.140625" style="1" customWidth="1"/>
    <col min="12" max="12" width="0.7109375" style="1" customWidth="1"/>
    <col min="13" max="13" width="27.28515625" style="1" customWidth="1"/>
    <col min="14" max="14" width="26.42578125" style="77" customWidth="1"/>
    <col min="15" max="15" width="2.42578125" style="1" customWidth="1"/>
    <col min="16" max="16" width="24.28515625" style="1" customWidth="1"/>
    <col min="17" max="17" width="3" style="1" customWidth="1"/>
    <col min="18" max="18" width="32.28515625" style="1" customWidth="1"/>
    <col min="19" max="19" width="2.7109375" style="1" customWidth="1"/>
    <col min="20" max="20" width="26.140625" style="1" customWidth="1"/>
    <col min="21" max="258" width="9.140625" style="1" customWidth="1"/>
    <col min="259" max="259" width="9.140625" customWidth="1"/>
  </cols>
  <sheetData>
    <row r="1" spans="1:20" ht="15.75" customHeight="1">
      <c r="A1" s="4" t="s">
        <v>76</v>
      </c>
      <c r="C1" s="2"/>
      <c r="E1" s="1"/>
    </row>
    <row r="2" spans="1:20" ht="15.75" customHeight="1">
      <c r="A2" s="4" t="s">
        <v>77</v>
      </c>
      <c r="C2" s="2"/>
      <c r="E2" s="1"/>
    </row>
    <row r="3" spans="1:20" ht="15.75" customHeight="1">
      <c r="A3" s="4" t="s">
        <v>78</v>
      </c>
      <c r="C3" s="2"/>
      <c r="E3" s="1"/>
    </row>
    <row r="4" spans="1:20" ht="15.75" customHeight="1">
      <c r="A4" s="4" t="s">
        <v>79</v>
      </c>
      <c r="C4" s="2"/>
      <c r="E4" s="1"/>
    </row>
    <row r="5" spans="1:20" ht="15.75" customHeight="1">
      <c r="A5" s="6" t="s">
        <v>80</v>
      </c>
      <c r="C5" s="2"/>
      <c r="E5" s="1"/>
    </row>
    <row r="6" spans="1:20" ht="15.75" customHeight="1">
      <c r="A6" s="6"/>
      <c r="C6" s="2"/>
      <c r="E6" s="1"/>
    </row>
    <row r="7" spans="1:20" ht="99" customHeight="1">
      <c r="A7" s="5"/>
      <c r="B7" s="365" t="s">
        <v>262</v>
      </c>
      <c r="C7" s="365"/>
      <c r="D7" s="365"/>
      <c r="E7" s="365"/>
      <c r="F7" s="365"/>
      <c r="G7" s="365"/>
      <c r="H7" s="365"/>
      <c r="I7" s="365"/>
      <c r="J7" s="365"/>
      <c r="K7" s="365"/>
      <c r="L7" s="365"/>
      <c r="M7" s="365"/>
      <c r="N7" s="365"/>
    </row>
    <row r="8" spans="1:20" ht="7.5" customHeight="1"/>
    <row r="9" spans="1:20" ht="29.25" customHeight="1">
      <c r="A9" s="366" t="s">
        <v>81</v>
      </c>
      <c r="B9" s="366" t="s">
        <v>5</v>
      </c>
      <c r="C9" s="79"/>
      <c r="D9" s="367" t="s">
        <v>82</v>
      </c>
      <c r="E9" s="367"/>
      <c r="F9" s="367"/>
      <c r="G9" s="79"/>
      <c r="H9" s="368" t="s">
        <v>83</v>
      </c>
      <c r="I9" s="367" t="s">
        <v>84</v>
      </c>
      <c r="J9" s="367"/>
      <c r="K9" s="367"/>
      <c r="L9" s="79"/>
      <c r="M9" s="369" t="s">
        <v>85</v>
      </c>
      <c r="N9" s="370" t="s">
        <v>86</v>
      </c>
      <c r="P9" s="82" t="s">
        <v>87</v>
      </c>
      <c r="R9" s="363" t="s">
        <v>88</v>
      </c>
      <c r="T9" s="364" t="s">
        <v>89</v>
      </c>
    </row>
    <row r="10" spans="1:20" ht="35.25" customHeight="1">
      <c r="A10" s="366"/>
      <c r="B10" s="366"/>
      <c r="C10" s="79"/>
      <c r="D10" s="80" t="s">
        <v>27</v>
      </c>
      <c r="E10" s="80" t="s">
        <v>90</v>
      </c>
      <c r="F10" s="78" t="s">
        <v>9</v>
      </c>
      <c r="G10" s="79"/>
      <c r="H10" s="368"/>
      <c r="I10" s="80" t="s">
        <v>91</v>
      </c>
      <c r="J10" s="80" t="s">
        <v>36</v>
      </c>
      <c r="K10" s="78" t="s">
        <v>92</v>
      </c>
      <c r="L10" s="79"/>
      <c r="M10" s="369"/>
      <c r="N10" s="370"/>
      <c r="P10" s="83" t="s">
        <v>93</v>
      </c>
      <c r="R10" s="363"/>
      <c r="T10" s="364"/>
    </row>
    <row r="11" spans="1:20" ht="27" customHeight="1">
      <c r="A11" s="84" t="s">
        <v>94</v>
      </c>
      <c r="B11" s="11" t="s">
        <v>10</v>
      </c>
      <c r="C11" s="85"/>
      <c r="D11" s="86">
        <v>256958.5</v>
      </c>
      <c r="E11" s="86">
        <v>34975.919999999998</v>
      </c>
      <c r="F11" s="87">
        <f t="shared" ref="F11:F16" si="0">SUM(D11:E11)</f>
        <v>291934.42</v>
      </c>
      <c r="G11" s="85"/>
      <c r="H11" s="88" t="s">
        <v>95</v>
      </c>
      <c r="I11" s="89">
        <f>Teto!G9</f>
        <v>78408.72</v>
      </c>
      <c r="J11" s="89"/>
      <c r="K11" s="90">
        <f>Produção_tabwin!D117</f>
        <v>21832.07</v>
      </c>
      <c r="L11" s="85"/>
      <c r="M11" s="289">
        <v>0</v>
      </c>
      <c r="N11" s="91">
        <f t="shared" ref="N11:N29" si="1">I11-(K11-M11)</f>
        <v>56576.65</v>
      </c>
      <c r="P11" s="90">
        <f>Produção_tabwin!G117</f>
        <v>6890.76</v>
      </c>
      <c r="R11" s="90">
        <f>P11+K11</f>
        <v>28722.83</v>
      </c>
      <c r="T11" s="90">
        <f t="shared" ref="T11:T30" si="2">I11-R11</f>
        <v>49685.89</v>
      </c>
    </row>
    <row r="12" spans="1:20" ht="27" customHeight="1">
      <c r="A12" s="84" t="s">
        <v>96</v>
      </c>
      <c r="B12" s="16" t="s">
        <v>12</v>
      </c>
      <c r="C12" s="85"/>
      <c r="D12" s="92">
        <v>234549.13666666701</v>
      </c>
      <c r="E12" s="92">
        <v>45073.83</v>
      </c>
      <c r="F12" s="93">
        <f t="shared" si="0"/>
        <v>279622.96666666702</v>
      </c>
      <c r="G12" s="85"/>
      <c r="H12" s="88" t="s">
        <v>99</v>
      </c>
      <c r="I12" s="94">
        <f>Teto!G11</f>
        <v>200833.85</v>
      </c>
      <c r="J12" s="94"/>
      <c r="K12" s="90">
        <f>Produção_tabwin!D111</f>
        <v>129085.68000000001</v>
      </c>
      <c r="L12" s="85"/>
      <c r="M12" s="289">
        <v>59735.94</v>
      </c>
      <c r="N12" s="91">
        <f t="shared" si="1"/>
        <v>131484.10999999999</v>
      </c>
      <c r="P12" s="90">
        <f>Produção_tabwin!G111</f>
        <v>1578.08</v>
      </c>
      <c r="R12" s="90">
        <f t="shared" ref="R12:R29" si="3">K12+P12</f>
        <v>130663.76000000001</v>
      </c>
      <c r="T12" s="90">
        <f t="shared" si="2"/>
        <v>70170.09</v>
      </c>
    </row>
    <row r="13" spans="1:20" ht="27" customHeight="1">
      <c r="A13" s="11" t="s">
        <v>97</v>
      </c>
      <c r="B13" s="16" t="s">
        <v>13</v>
      </c>
      <c r="C13" s="85"/>
      <c r="D13" s="92">
        <v>224149.935</v>
      </c>
      <c r="E13" s="92">
        <v>24309.91</v>
      </c>
      <c r="F13" s="93">
        <f t="shared" si="0"/>
        <v>248459.845</v>
      </c>
      <c r="G13" s="85"/>
      <c r="H13" s="88" t="s">
        <v>95</v>
      </c>
      <c r="I13" s="94">
        <f>Teto!G12</f>
        <v>14249.29</v>
      </c>
      <c r="J13" s="94"/>
      <c r="K13" s="90">
        <f>Produção_tabwin!D105</f>
        <v>13283.800000000001</v>
      </c>
      <c r="L13" s="85"/>
      <c r="M13" s="289">
        <v>0</v>
      </c>
      <c r="N13" s="91">
        <f t="shared" si="1"/>
        <v>965.48999999999978</v>
      </c>
      <c r="P13" s="90">
        <f>Produção_tabwin!G105</f>
        <v>0</v>
      </c>
      <c r="R13" s="90">
        <f t="shared" si="3"/>
        <v>13283.800000000001</v>
      </c>
      <c r="T13" s="90">
        <f t="shared" si="2"/>
        <v>965.48999999999978</v>
      </c>
    </row>
    <row r="14" spans="1:20" ht="27" customHeight="1">
      <c r="A14" s="84" t="s">
        <v>98</v>
      </c>
      <c r="B14" s="16" t="s">
        <v>14</v>
      </c>
      <c r="C14" s="85"/>
      <c r="D14" s="92">
        <v>127710.9425</v>
      </c>
      <c r="E14" s="92">
        <v>18554.349999999999</v>
      </c>
      <c r="F14" s="93">
        <f t="shared" si="0"/>
        <v>146265.29250000001</v>
      </c>
      <c r="G14" s="85"/>
      <c r="H14" s="88" t="s">
        <v>99</v>
      </c>
      <c r="I14" s="94">
        <f>Teto!G13</f>
        <v>134811.73000000001</v>
      </c>
      <c r="J14" s="94"/>
      <c r="K14" s="90">
        <f>Produção_tabwin!D114</f>
        <v>198623.90000000002</v>
      </c>
      <c r="L14" s="85"/>
      <c r="M14" s="289">
        <v>14983.92</v>
      </c>
      <c r="N14" s="91">
        <f t="shared" si="1"/>
        <v>-48828.25</v>
      </c>
      <c r="P14" s="90">
        <f>Produção_tabwin!G114</f>
        <v>6812.19</v>
      </c>
      <c r="R14" s="90">
        <f t="shared" si="3"/>
        <v>205436.09000000003</v>
      </c>
      <c r="T14" s="90">
        <f t="shared" si="2"/>
        <v>-70624.360000000015</v>
      </c>
    </row>
    <row r="15" spans="1:20" ht="27" customHeight="1">
      <c r="A15" s="84" t="s">
        <v>100</v>
      </c>
      <c r="B15" s="16" t="s">
        <v>15</v>
      </c>
      <c r="C15" s="85"/>
      <c r="D15" s="95">
        <v>212019.286666667</v>
      </c>
      <c r="E15" s="95">
        <v>2811.24</v>
      </c>
      <c r="F15" s="96">
        <f t="shared" si="0"/>
        <v>214830.52666666699</v>
      </c>
      <c r="G15" s="85"/>
      <c r="H15" s="88" t="s">
        <v>95</v>
      </c>
      <c r="I15" s="97">
        <f>Teto!G14</f>
        <v>96950.09</v>
      </c>
      <c r="J15" s="97"/>
      <c r="K15" s="98">
        <f>Produção_tabwin!D110</f>
        <v>84100.43</v>
      </c>
      <c r="L15" s="85"/>
      <c r="M15" s="289">
        <v>0</v>
      </c>
      <c r="N15" s="91">
        <f t="shared" si="1"/>
        <v>12849.660000000003</v>
      </c>
      <c r="P15" s="90">
        <f>Produção_tabwin!G110</f>
        <v>10338.789999999999</v>
      </c>
      <c r="R15" s="90">
        <f t="shared" si="3"/>
        <v>94439.219999999987</v>
      </c>
      <c r="T15" s="90">
        <f t="shared" si="2"/>
        <v>2510.8700000000099</v>
      </c>
    </row>
    <row r="16" spans="1:20" ht="27" customHeight="1">
      <c r="A16" s="84" t="s">
        <v>98</v>
      </c>
      <c r="B16" s="16" t="s">
        <v>16</v>
      </c>
      <c r="C16" s="85"/>
      <c r="D16" s="95">
        <v>168213.24</v>
      </c>
      <c r="E16" s="95">
        <v>0</v>
      </c>
      <c r="F16" s="96">
        <f t="shared" si="0"/>
        <v>168213.24</v>
      </c>
      <c r="G16" s="85"/>
      <c r="H16" s="88" t="s">
        <v>95</v>
      </c>
      <c r="I16" s="97">
        <f>Teto!G15</f>
        <v>155976.26999999999</v>
      </c>
      <c r="J16" s="97"/>
      <c r="K16" s="98">
        <f>Produção_tabwin!D106</f>
        <v>24646.75</v>
      </c>
      <c r="L16" s="85"/>
      <c r="M16" s="289">
        <v>5513.73</v>
      </c>
      <c r="N16" s="91">
        <f t="shared" si="1"/>
        <v>136843.25</v>
      </c>
      <c r="P16" s="90">
        <f>Produção_tabwin!G106</f>
        <v>0</v>
      </c>
      <c r="R16" s="90">
        <f t="shared" si="3"/>
        <v>24646.75</v>
      </c>
      <c r="T16" s="90">
        <f t="shared" si="2"/>
        <v>131329.51999999999</v>
      </c>
    </row>
    <row r="17" spans="1:20" ht="27" customHeight="1">
      <c r="A17" s="84" t="s">
        <v>98</v>
      </c>
      <c r="B17" s="16" t="s">
        <v>18</v>
      </c>
      <c r="C17" s="85"/>
      <c r="D17" s="95"/>
      <c r="E17" s="95"/>
      <c r="F17" s="96"/>
      <c r="G17" s="85"/>
      <c r="H17" s="88" t="s">
        <v>95</v>
      </c>
      <c r="I17" s="97">
        <f>Teto!G17</f>
        <v>101536.57</v>
      </c>
      <c r="J17" s="97"/>
      <c r="K17" s="98">
        <f>Produção_tabwin!D107</f>
        <v>153566.58000000002</v>
      </c>
      <c r="L17" s="85"/>
      <c r="M17" s="289">
        <v>30198.86</v>
      </c>
      <c r="N17" s="91">
        <f t="shared" si="1"/>
        <v>-21831.150000000009</v>
      </c>
      <c r="P17" s="90">
        <f>Produção_tabwin!G107</f>
        <v>226991.76</v>
      </c>
      <c r="R17" s="90">
        <f t="shared" si="3"/>
        <v>380558.34</v>
      </c>
      <c r="T17" s="90">
        <f t="shared" si="2"/>
        <v>-279021.77</v>
      </c>
    </row>
    <row r="18" spans="1:20" ht="27" customHeight="1">
      <c r="A18" s="11" t="s">
        <v>101</v>
      </c>
      <c r="B18" s="16" t="s">
        <v>21</v>
      </c>
      <c r="C18" s="85"/>
      <c r="D18" s="95"/>
      <c r="E18" s="95"/>
      <c r="F18" s="96"/>
      <c r="G18" s="85"/>
      <c r="H18" s="88" t="s">
        <v>95</v>
      </c>
      <c r="I18" s="97">
        <f>Teto!G20</f>
        <v>70543.11</v>
      </c>
      <c r="J18" s="97"/>
      <c r="K18" s="98">
        <f>Produção_tabwin!D119</f>
        <v>38399.56</v>
      </c>
      <c r="L18" s="85"/>
      <c r="M18" s="289">
        <v>4322.2</v>
      </c>
      <c r="N18" s="91">
        <f t="shared" si="1"/>
        <v>36465.75</v>
      </c>
      <c r="P18" s="90">
        <f>Produção_tabwin!G119</f>
        <v>0</v>
      </c>
      <c r="R18" s="90">
        <f t="shared" si="3"/>
        <v>38399.56</v>
      </c>
      <c r="T18" s="90">
        <f t="shared" si="2"/>
        <v>32143.550000000003</v>
      </c>
    </row>
    <row r="19" spans="1:20" ht="27" customHeight="1">
      <c r="A19" s="11" t="s">
        <v>102</v>
      </c>
      <c r="B19" s="16" t="s">
        <v>19</v>
      </c>
      <c r="C19" s="85"/>
      <c r="D19" s="95"/>
      <c r="E19" s="95"/>
      <c r="F19" s="96"/>
      <c r="G19" s="85"/>
      <c r="H19" s="88" t="s">
        <v>95</v>
      </c>
      <c r="I19" s="97">
        <f>Teto!G18</f>
        <v>57731.7</v>
      </c>
      <c r="J19" s="97"/>
      <c r="K19" s="98">
        <f>Produção_tabwin!D109</f>
        <v>86236.920000000013</v>
      </c>
      <c r="L19" s="85"/>
      <c r="M19" s="289">
        <v>0</v>
      </c>
      <c r="N19" s="91">
        <f t="shared" si="1"/>
        <v>-28505.220000000016</v>
      </c>
      <c r="P19" s="90">
        <f>Produção_tabwin!G109</f>
        <v>0</v>
      </c>
      <c r="R19" s="90">
        <f t="shared" si="3"/>
        <v>86236.920000000013</v>
      </c>
      <c r="T19" s="90">
        <f t="shared" si="2"/>
        <v>-28505.220000000016</v>
      </c>
    </row>
    <row r="20" spans="1:20" ht="27" customHeight="1">
      <c r="A20" s="84" t="s">
        <v>103</v>
      </c>
      <c r="B20" s="16" t="s">
        <v>17</v>
      </c>
      <c r="C20" s="85"/>
      <c r="D20" s="95"/>
      <c r="E20" s="95"/>
      <c r="F20" s="96"/>
      <c r="G20" s="85"/>
      <c r="H20" s="88" t="s">
        <v>99</v>
      </c>
      <c r="I20" s="97">
        <f>Teto!G16</f>
        <v>170903.73</v>
      </c>
      <c r="J20" s="97"/>
      <c r="K20" s="98">
        <f>Produção_tabwin!D118</f>
        <v>288810.05</v>
      </c>
      <c r="L20" s="85"/>
      <c r="M20" s="289">
        <v>0</v>
      </c>
      <c r="N20" s="91">
        <f t="shared" si="1"/>
        <v>-117906.31999999998</v>
      </c>
      <c r="P20" s="90">
        <f>Produção_tabwin!G118</f>
        <v>13076.96</v>
      </c>
      <c r="R20" s="90">
        <f t="shared" si="3"/>
        <v>301887.01</v>
      </c>
      <c r="T20" s="90">
        <f t="shared" si="2"/>
        <v>-130983.28</v>
      </c>
    </row>
    <row r="21" spans="1:20" ht="27" customHeight="1">
      <c r="A21" s="84" t="s">
        <v>104</v>
      </c>
      <c r="B21" s="16" t="s">
        <v>11</v>
      </c>
      <c r="C21" s="85"/>
      <c r="D21" s="92">
        <v>320293.45916666702</v>
      </c>
      <c r="E21" s="92">
        <v>97009.95</v>
      </c>
      <c r="F21" s="93">
        <f>SUM(D21:E21)</f>
        <v>417303.40916666703</v>
      </c>
      <c r="G21" s="85"/>
      <c r="H21" s="88" t="s">
        <v>99</v>
      </c>
      <c r="I21" s="94">
        <f>Teto!G10</f>
        <v>72088.73</v>
      </c>
      <c r="J21" s="94"/>
      <c r="K21" s="90">
        <f>Produção_tabwin!D116</f>
        <v>72919.7</v>
      </c>
      <c r="L21" s="85"/>
      <c r="M21" s="289">
        <v>0</v>
      </c>
      <c r="N21" s="91">
        <f t="shared" si="1"/>
        <v>-830.97000000000116</v>
      </c>
      <c r="P21" s="90">
        <f>Produção_tabwin!G116</f>
        <v>7195.84</v>
      </c>
      <c r="R21" s="90">
        <f t="shared" si="3"/>
        <v>80115.539999999994</v>
      </c>
      <c r="T21" s="90">
        <f t="shared" si="2"/>
        <v>-8026.8099999999977</v>
      </c>
    </row>
    <row r="22" spans="1:20" ht="27" customHeight="1">
      <c r="A22" s="84" t="s">
        <v>105</v>
      </c>
      <c r="B22" s="16" t="s">
        <v>20</v>
      </c>
      <c r="C22" s="85"/>
      <c r="D22" s="95"/>
      <c r="E22" s="95"/>
      <c r="F22" s="96"/>
      <c r="G22" s="85"/>
      <c r="H22" s="88" t="s">
        <v>99</v>
      </c>
      <c r="I22" s="97">
        <f>Teto!G19</f>
        <v>235650.07</v>
      </c>
      <c r="J22" s="97"/>
      <c r="K22" s="98">
        <f>Produção_tabwin!D120</f>
        <v>149280.44</v>
      </c>
      <c r="L22" s="85"/>
      <c r="M22" s="289">
        <v>0</v>
      </c>
      <c r="N22" s="91">
        <f t="shared" si="1"/>
        <v>86369.63</v>
      </c>
      <c r="P22" s="90">
        <f>Produção_tabwin!G120</f>
        <v>45900.91</v>
      </c>
      <c r="R22" s="90">
        <f t="shared" si="3"/>
        <v>195181.35</v>
      </c>
      <c r="T22" s="90">
        <f t="shared" si="2"/>
        <v>40468.720000000001</v>
      </c>
    </row>
    <row r="23" spans="1:20" ht="27" customHeight="1">
      <c r="A23" s="84" t="s">
        <v>106</v>
      </c>
      <c r="B23" s="16" t="s">
        <v>22</v>
      </c>
      <c r="C23" s="85"/>
      <c r="D23" s="95"/>
      <c r="E23" s="95"/>
      <c r="F23" s="96"/>
      <c r="G23" s="85"/>
      <c r="H23" s="88" t="s">
        <v>99</v>
      </c>
      <c r="I23" s="97">
        <f>Teto!G21</f>
        <v>91434.04</v>
      </c>
      <c r="J23" s="97"/>
      <c r="K23" s="98">
        <f>Produção_tabwin!D108</f>
        <v>87967.939999999988</v>
      </c>
      <c r="L23" s="85"/>
      <c r="M23" s="289">
        <v>23470.2</v>
      </c>
      <c r="N23" s="91">
        <f t="shared" si="1"/>
        <v>26936.300000000003</v>
      </c>
      <c r="P23" s="90">
        <f>Produção_tabwin!G108</f>
        <v>0</v>
      </c>
      <c r="R23" s="90">
        <f t="shared" si="3"/>
        <v>87967.939999999988</v>
      </c>
      <c r="T23" s="90">
        <f t="shared" si="2"/>
        <v>3466.1000000000058</v>
      </c>
    </row>
    <row r="24" spans="1:20" ht="27" customHeight="1">
      <c r="A24" s="84" t="s">
        <v>107</v>
      </c>
      <c r="B24" s="17" t="s">
        <v>23</v>
      </c>
      <c r="C24" s="85"/>
      <c r="D24" s="95">
        <v>168779.16</v>
      </c>
      <c r="E24" s="95">
        <v>0</v>
      </c>
      <c r="F24" s="96">
        <f>SUM(D24:E24)</f>
        <v>168779.16</v>
      </c>
      <c r="G24" s="85"/>
      <c r="H24" s="88" t="s">
        <v>99</v>
      </c>
      <c r="I24" s="97">
        <f>Teto!G22</f>
        <v>156062.64000000001</v>
      </c>
      <c r="J24" s="97"/>
      <c r="K24" s="98">
        <f>Produção_tabwin!D112</f>
        <v>205951.73</v>
      </c>
      <c r="L24" s="85"/>
      <c r="M24" s="289">
        <v>56309.86</v>
      </c>
      <c r="N24" s="91">
        <f t="shared" si="1"/>
        <v>6420.7700000000186</v>
      </c>
      <c r="P24" s="90">
        <f>Produção_tabwin!G112</f>
        <v>0</v>
      </c>
      <c r="R24" s="90">
        <f t="shared" si="3"/>
        <v>205951.73</v>
      </c>
      <c r="T24" s="90">
        <f t="shared" si="2"/>
        <v>-49889.09</v>
      </c>
    </row>
    <row r="25" spans="1:20" ht="27" customHeight="1">
      <c r="A25" s="84" t="s">
        <v>108</v>
      </c>
      <c r="B25" s="17" t="s">
        <v>25</v>
      </c>
      <c r="C25" s="85"/>
      <c r="D25" s="95"/>
      <c r="E25" s="95"/>
      <c r="F25" s="96"/>
      <c r="G25" s="85"/>
      <c r="H25" s="88" t="s">
        <v>99</v>
      </c>
      <c r="I25" s="97">
        <f>Teto!G24</f>
        <v>24181.38</v>
      </c>
      <c r="J25" s="97"/>
      <c r="K25" s="98">
        <f>Produção_tabwin!D113</f>
        <v>18716.32</v>
      </c>
      <c r="L25" s="85"/>
      <c r="M25" s="289">
        <v>0</v>
      </c>
      <c r="N25" s="91">
        <f t="shared" si="1"/>
        <v>5465.0600000000013</v>
      </c>
      <c r="P25" s="90">
        <f>Produção_tabwin!G113</f>
        <v>5815.86</v>
      </c>
      <c r="R25" s="90">
        <f t="shared" si="3"/>
        <v>24532.18</v>
      </c>
      <c r="T25" s="90">
        <f t="shared" si="2"/>
        <v>-350.79999999999927</v>
      </c>
    </row>
    <row r="26" spans="1:20" ht="27.75" customHeight="1">
      <c r="A26" s="11" t="s">
        <v>109</v>
      </c>
      <c r="B26" s="16" t="s">
        <v>24</v>
      </c>
      <c r="C26" s="85"/>
      <c r="D26" s="95"/>
      <c r="E26" s="95"/>
      <c r="F26" s="96"/>
      <c r="G26" s="85"/>
      <c r="H26" s="88" t="s">
        <v>99</v>
      </c>
      <c r="I26" s="97">
        <f>Teto!G23</f>
        <v>41115.449999999997</v>
      </c>
      <c r="J26" s="97"/>
      <c r="K26" s="98">
        <f>Produção_tabwin!D115</f>
        <v>13721.12</v>
      </c>
      <c r="L26" s="85"/>
      <c r="M26" s="289">
        <v>0</v>
      </c>
      <c r="N26" s="91">
        <f t="shared" si="1"/>
        <v>27394.329999999994</v>
      </c>
      <c r="P26" s="90">
        <f>Produção_tabwin!G115</f>
        <v>16568.61</v>
      </c>
      <c r="R26" s="90">
        <f t="shared" si="3"/>
        <v>30289.730000000003</v>
      </c>
      <c r="T26" s="90">
        <f t="shared" si="2"/>
        <v>10825.719999999994</v>
      </c>
    </row>
    <row r="27" spans="1:20" ht="27.75" customHeight="1">
      <c r="A27" s="11" t="s">
        <v>244</v>
      </c>
      <c r="B27" s="16" t="s">
        <v>241</v>
      </c>
      <c r="C27" s="85"/>
      <c r="D27" s="95"/>
      <c r="E27" s="95"/>
      <c r="F27" s="96"/>
      <c r="G27" s="85"/>
      <c r="H27" s="88" t="s">
        <v>95</v>
      </c>
      <c r="I27" s="97">
        <v>57306.2</v>
      </c>
      <c r="J27" s="97"/>
      <c r="K27" s="98">
        <f>Produção_tabwin!D121</f>
        <v>0</v>
      </c>
      <c r="L27" s="85"/>
      <c r="M27" s="289">
        <v>0</v>
      </c>
      <c r="N27" s="91">
        <f t="shared" si="1"/>
        <v>57306.2</v>
      </c>
      <c r="P27" s="90">
        <f>Produção_tabwin!G121</f>
        <v>0</v>
      </c>
      <c r="R27" s="90">
        <f t="shared" si="3"/>
        <v>0</v>
      </c>
      <c r="T27" s="90">
        <f t="shared" si="2"/>
        <v>57306.2</v>
      </c>
    </row>
    <row r="28" spans="1:20" ht="27.75" customHeight="1">
      <c r="A28" s="11" t="s">
        <v>245</v>
      </c>
      <c r="B28" s="11" t="s">
        <v>242</v>
      </c>
      <c r="C28" s="85"/>
      <c r="D28" s="95"/>
      <c r="E28" s="95"/>
      <c r="F28" s="96"/>
      <c r="G28" s="85"/>
      <c r="H28" s="88" t="s">
        <v>95</v>
      </c>
      <c r="I28" s="97">
        <v>38523.03</v>
      </c>
      <c r="J28" s="97"/>
      <c r="K28" s="98">
        <f>Produção_tabwin!D122</f>
        <v>140659.29</v>
      </c>
      <c r="L28" s="85"/>
      <c r="M28" s="289">
        <v>14431.45</v>
      </c>
      <c r="N28" s="91">
        <f t="shared" si="1"/>
        <v>-87704.810000000012</v>
      </c>
      <c r="P28" s="90">
        <f>Produção_tabwin!G122</f>
        <v>0</v>
      </c>
      <c r="R28" s="90">
        <f t="shared" si="3"/>
        <v>140659.29</v>
      </c>
      <c r="T28" s="90">
        <f t="shared" si="2"/>
        <v>-102136.26000000001</v>
      </c>
    </row>
    <row r="29" spans="1:20" ht="27.75" customHeight="1">
      <c r="A29" s="11" t="s">
        <v>246</v>
      </c>
      <c r="B29" s="16" t="s">
        <v>243</v>
      </c>
      <c r="C29" s="85"/>
      <c r="D29" s="95"/>
      <c r="E29" s="95"/>
      <c r="F29" s="96"/>
      <c r="G29" s="85"/>
      <c r="H29" s="88" t="s">
        <v>95</v>
      </c>
      <c r="I29" s="97">
        <v>42607.5</v>
      </c>
      <c r="J29" s="97"/>
      <c r="K29" s="98">
        <f>Produção_tabwin!D123</f>
        <v>30069.16</v>
      </c>
      <c r="L29" s="85"/>
      <c r="M29" s="289">
        <v>0</v>
      </c>
      <c r="N29" s="91">
        <f t="shared" si="1"/>
        <v>12538.34</v>
      </c>
      <c r="P29" s="90">
        <f>Produção_tabwin!G123</f>
        <v>0</v>
      </c>
      <c r="R29" s="90">
        <f t="shared" si="3"/>
        <v>30069.16</v>
      </c>
      <c r="T29" s="90">
        <f t="shared" si="2"/>
        <v>12538.34</v>
      </c>
    </row>
    <row r="30" spans="1:20" ht="23.25" customHeight="1">
      <c r="A30" s="78"/>
      <c r="B30" s="78" t="s">
        <v>9</v>
      </c>
      <c r="C30" s="79"/>
      <c r="D30" s="80">
        <f>SUM(D11:D24)</f>
        <v>1712673.6600000008</v>
      </c>
      <c r="E30" s="80">
        <f>SUM(E11:E24)</f>
        <v>222735.2</v>
      </c>
      <c r="F30" s="80">
        <f>SUM(F11:F24)</f>
        <v>1935408.860000001</v>
      </c>
      <c r="G30" s="79"/>
      <c r="H30" s="81"/>
      <c r="I30" s="99">
        <f>SUM(I11:I26)</f>
        <v>1702477.3699999999</v>
      </c>
      <c r="J30" s="99"/>
      <c r="K30" s="80">
        <f>SUM(K11:K26)</f>
        <v>1587142.99</v>
      </c>
      <c r="L30" s="79"/>
      <c r="M30" s="100">
        <f>SUM(M11:M29)</f>
        <v>208966.16000000003</v>
      </c>
      <c r="N30" s="101">
        <f>SUM(N11:N29)</f>
        <v>292008.82</v>
      </c>
      <c r="P30" s="102">
        <f>SUM(P11:P26)</f>
        <v>341169.76</v>
      </c>
      <c r="R30" s="102">
        <f>SUM(R11:R26)</f>
        <v>1928312.7500000002</v>
      </c>
      <c r="T30" s="103">
        <f t="shared" si="2"/>
        <v>-225835.38000000035</v>
      </c>
    </row>
    <row r="31" spans="1:20" ht="6.75" customHeight="1">
      <c r="T31" s="104"/>
    </row>
    <row r="32" spans="1:20" ht="26.25" customHeight="1">
      <c r="K32" s="105" t="s">
        <v>110</v>
      </c>
      <c r="L32" s="106"/>
      <c r="M32" s="107"/>
      <c r="N32" s="108">
        <f>N11+N13+N15+N17+N19+N28</f>
        <v>-67649.380000000034</v>
      </c>
    </row>
    <row r="33" spans="1:258" s="111" customFormat="1" ht="10.5" customHeight="1">
      <c r="A33" s="1"/>
      <c r="B33" s="1"/>
      <c r="C33" s="1"/>
      <c r="D33" s="2"/>
      <c r="E33" s="2"/>
      <c r="F33" s="1"/>
      <c r="G33" s="1"/>
      <c r="H33" s="1"/>
      <c r="I33" s="2"/>
      <c r="J33" s="2"/>
      <c r="K33" s="109"/>
      <c r="L33" s="109"/>
      <c r="M33" s="109"/>
      <c r="N33" s="110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</row>
    <row r="34" spans="1:258" ht="26.25" customHeight="1">
      <c r="K34" s="105" t="s">
        <v>111</v>
      </c>
      <c r="L34" s="107"/>
      <c r="M34" s="107"/>
      <c r="N34" s="101">
        <f>N16+N18+N27+N29</f>
        <v>243153.54</v>
      </c>
    </row>
    <row r="35" spans="1:258" ht="17.25" customHeight="1">
      <c r="T35" s="15"/>
    </row>
    <row r="36" spans="1:258" ht="25.5" customHeight="1">
      <c r="K36" s="105" t="s">
        <v>112</v>
      </c>
      <c r="L36" s="107"/>
      <c r="M36" s="107"/>
      <c r="N36" s="101">
        <f>N14+N20+N21+N25</f>
        <v>-162100.47999999998</v>
      </c>
    </row>
    <row r="37" spans="1:258" ht="14.25" customHeight="1">
      <c r="B37" s="112"/>
      <c r="C37" s="112"/>
      <c r="D37" s="113"/>
      <c r="E37" s="113"/>
      <c r="F37" s="112"/>
      <c r="G37" s="112"/>
      <c r="H37" s="112"/>
      <c r="I37" s="113"/>
      <c r="J37" s="113"/>
      <c r="K37" s="113"/>
      <c r="L37" s="113"/>
      <c r="M37" s="113"/>
      <c r="N37" s="114"/>
      <c r="T37" s="15"/>
    </row>
    <row r="38" spans="1:258" ht="27" customHeight="1">
      <c r="B38" s="112"/>
      <c r="C38" s="112"/>
      <c r="D38" s="113"/>
      <c r="E38" s="113"/>
      <c r="F38" s="112"/>
      <c r="G38" s="112"/>
      <c r="H38" s="112"/>
      <c r="I38" s="113"/>
      <c r="J38" s="113"/>
      <c r="K38" s="105" t="s">
        <v>113</v>
      </c>
      <c r="L38" s="92"/>
      <c r="M38" s="92"/>
      <c r="N38" s="115">
        <f>N12+N22+N23+N24+N26</f>
        <v>278605.14</v>
      </c>
    </row>
    <row r="39" spans="1:258" ht="16.5" customHeight="1">
      <c r="B39" s="112"/>
      <c r="C39" s="112"/>
      <c r="D39" s="113"/>
      <c r="E39" s="113"/>
      <c r="F39" s="112"/>
      <c r="G39" s="112"/>
      <c r="H39" s="112"/>
      <c r="I39" s="113"/>
      <c r="J39" s="113"/>
      <c r="K39" s="113"/>
      <c r="L39" s="113"/>
      <c r="M39" s="113"/>
      <c r="N39" s="114"/>
    </row>
    <row r="40" spans="1:258" ht="28.5" customHeight="1">
      <c r="B40" s="112"/>
      <c r="C40" s="112"/>
      <c r="D40" s="113"/>
      <c r="E40" s="113"/>
      <c r="F40" s="112"/>
      <c r="G40" s="112"/>
      <c r="H40" s="112"/>
      <c r="I40" s="113"/>
      <c r="J40" s="113"/>
      <c r="K40" s="105" t="s">
        <v>114</v>
      </c>
      <c r="L40" s="107"/>
      <c r="M40" s="107"/>
      <c r="N40" s="101">
        <f>N32+N36</f>
        <v>-229749.86000000002</v>
      </c>
    </row>
    <row r="41" spans="1:258" ht="10.5" customHeight="1">
      <c r="B41" s="112"/>
      <c r="C41" s="112"/>
      <c r="D41" s="113"/>
      <c r="E41" s="113"/>
      <c r="F41" s="112"/>
      <c r="G41" s="112"/>
      <c r="H41" s="112"/>
      <c r="I41" s="113"/>
      <c r="J41" s="113"/>
      <c r="K41" s="112"/>
      <c r="L41" s="112"/>
      <c r="M41" s="112"/>
      <c r="N41" s="116"/>
    </row>
    <row r="42" spans="1:258" ht="30.75" customHeight="1">
      <c r="B42" s="112"/>
      <c r="C42" s="112"/>
      <c r="D42" s="113"/>
      <c r="E42" s="113"/>
      <c r="F42" s="112"/>
      <c r="G42" s="112"/>
      <c r="H42" s="112"/>
      <c r="I42" s="113"/>
      <c r="J42" s="113"/>
      <c r="K42" s="105" t="s">
        <v>115</v>
      </c>
      <c r="L42" s="92"/>
      <c r="M42" s="92"/>
      <c r="N42" s="115">
        <f>N34+N38</f>
        <v>521758.68000000005</v>
      </c>
    </row>
    <row r="43" spans="1:258" ht="22.5" customHeight="1">
      <c r="C43" s="112"/>
      <c r="D43" s="113"/>
      <c r="E43" s="113"/>
      <c r="F43" s="112"/>
      <c r="G43" s="112"/>
      <c r="H43" s="112"/>
      <c r="I43" s="113"/>
      <c r="J43" s="113"/>
      <c r="K43" s="112"/>
      <c r="L43" s="112"/>
      <c r="M43" s="112"/>
      <c r="N43" s="116"/>
    </row>
    <row r="44" spans="1:258" ht="9" customHeight="1"/>
    <row r="45" spans="1:258" ht="25.5" customHeight="1"/>
    <row r="46" spans="1:258" ht="18.75" customHeight="1"/>
    <row r="47" spans="1:258" ht="18.75" customHeight="1"/>
    <row r="48" spans="1:258" ht="18.75" customHeight="1"/>
    <row r="65542" ht="12.75" customHeight="1"/>
    <row r="65543" ht="12.75" customHeight="1"/>
    <row r="65544" ht="12.75" customHeight="1"/>
    <row r="65545" ht="12.75" customHeight="1"/>
    <row r="65546" ht="12.75" customHeight="1"/>
  </sheetData>
  <mergeCells count="10">
    <mergeCell ref="R9:R10"/>
    <mergeCell ref="T9:T10"/>
    <mergeCell ref="B7:N7"/>
    <mergeCell ref="A9:A10"/>
    <mergeCell ref="B9:B10"/>
    <mergeCell ref="D9:F9"/>
    <mergeCell ref="H9:H10"/>
    <mergeCell ref="I9:K9"/>
    <mergeCell ref="M9:M10"/>
    <mergeCell ref="N9:N10"/>
  </mergeCells>
  <pageMargins left="0.196527777777778" right="0.196527777777778" top="0.53125" bottom="0.15763888888888899" header="0.511811023622047" footer="0.15763888888888899"/>
  <pageSetup paperSize="77" scale="77" pageOrder="overThenDown" orientation="landscape" horizontalDpi="300" verticalDpi="300"/>
  <headerFooter>
    <oddFooter>&amp;C&amp;6&amp;P de&amp;N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0"/>
  <sheetViews>
    <sheetView zoomScale="60" zoomScaleNormal="60" workbookViewId="0">
      <selection activeCell="S29" sqref="S29"/>
    </sheetView>
  </sheetViews>
  <sheetFormatPr defaultColWidth="8.7109375" defaultRowHeight="12.75"/>
  <cols>
    <col min="1" max="1" width="74.5703125" customWidth="1"/>
    <col min="2" max="2" width="30.42578125" customWidth="1"/>
    <col min="3" max="3" width="3.7109375" customWidth="1"/>
    <col min="4" max="6" width="30.42578125" hidden="1" customWidth="1"/>
    <col min="7" max="7" width="14.42578125" customWidth="1"/>
    <col min="8" max="8" width="32" customWidth="1"/>
    <col min="9" max="9" width="30.42578125" customWidth="1"/>
    <col min="10" max="10" width="3.7109375" customWidth="1"/>
    <col min="11" max="11" width="36" customWidth="1"/>
    <col min="12" max="12" width="3.140625" customWidth="1"/>
    <col min="13" max="13" width="21.7109375" customWidth="1"/>
    <col min="14" max="257" width="12.140625" customWidth="1"/>
    <col min="258" max="258" width="9.140625" customWidth="1"/>
  </cols>
  <sheetData>
    <row r="1" spans="1:13" ht="14.25" customHeight="1">
      <c r="A1" s="4" t="s">
        <v>76</v>
      </c>
      <c r="B1" s="1"/>
      <c r="C1" s="2"/>
      <c r="D1" s="2"/>
      <c r="E1" s="1"/>
      <c r="F1" s="1"/>
      <c r="G1" s="1"/>
      <c r="H1" s="1"/>
      <c r="I1" s="2"/>
    </row>
    <row r="2" spans="1:13" ht="14.25" customHeight="1">
      <c r="A2" s="4" t="s">
        <v>77</v>
      </c>
      <c r="B2" s="1"/>
      <c r="C2" s="2"/>
      <c r="D2" s="2"/>
      <c r="E2" s="1"/>
      <c r="F2" s="1"/>
      <c r="G2" s="1"/>
      <c r="H2" s="1"/>
      <c r="I2" s="2"/>
    </row>
    <row r="3" spans="1:13" ht="14.25" customHeight="1">
      <c r="A3" s="4" t="s">
        <v>78</v>
      </c>
      <c r="B3" s="1"/>
      <c r="C3" s="2"/>
      <c r="D3" s="2"/>
      <c r="E3" s="1"/>
      <c r="F3" s="1"/>
      <c r="G3" s="1"/>
      <c r="H3" s="1"/>
      <c r="I3" s="2"/>
    </row>
    <row r="4" spans="1:13" ht="14.25" customHeight="1">
      <c r="A4" s="4" t="s">
        <v>79</v>
      </c>
      <c r="B4" s="1"/>
      <c r="C4" s="2"/>
      <c r="D4" s="2"/>
      <c r="E4" s="1"/>
      <c r="F4" s="1"/>
      <c r="G4" s="1"/>
      <c r="H4" s="1"/>
      <c r="I4" s="2"/>
    </row>
    <row r="5" spans="1:13" ht="14.25" customHeight="1">
      <c r="A5" s="6" t="s">
        <v>80</v>
      </c>
      <c r="B5" s="1"/>
      <c r="C5" s="2"/>
      <c r="D5" s="2"/>
      <c r="E5" s="1"/>
      <c r="F5" s="1"/>
      <c r="G5" s="1"/>
      <c r="H5" s="1"/>
      <c r="I5" s="2"/>
    </row>
    <row r="6" spans="1:13" ht="14.25" customHeight="1">
      <c r="A6" s="6"/>
      <c r="B6" s="1"/>
      <c r="C6" s="2"/>
      <c r="D6" s="2"/>
      <c r="E6" s="1"/>
      <c r="F6" s="1"/>
      <c r="G6" s="1"/>
      <c r="H6" s="1"/>
      <c r="I6" s="2"/>
    </row>
    <row r="7" spans="1:13" ht="93" customHeight="1">
      <c r="B7" s="365" t="s">
        <v>263</v>
      </c>
      <c r="C7" s="365"/>
      <c r="D7" s="365"/>
      <c r="E7" s="365"/>
      <c r="F7" s="365"/>
      <c r="G7" s="365"/>
      <c r="H7" s="365"/>
      <c r="I7" s="365"/>
      <c r="J7" s="365"/>
      <c r="K7" s="365"/>
    </row>
    <row r="8" spans="1:13" ht="14.25" customHeight="1">
      <c r="B8" s="1"/>
      <c r="C8" s="1"/>
      <c r="D8" s="2"/>
      <c r="E8" s="2"/>
      <c r="F8" s="1"/>
      <c r="G8" s="1"/>
      <c r="H8" s="2"/>
      <c r="I8" s="1"/>
      <c r="J8" s="1"/>
      <c r="K8" s="1"/>
    </row>
    <row r="9" spans="1:13" ht="30.75" customHeight="1">
      <c r="A9" s="366" t="s">
        <v>116</v>
      </c>
      <c r="B9" s="366" t="s">
        <v>5</v>
      </c>
      <c r="C9" s="79"/>
      <c r="D9" s="367" t="s">
        <v>82</v>
      </c>
      <c r="E9" s="367"/>
      <c r="F9" s="367"/>
      <c r="G9" s="368" t="s">
        <v>83</v>
      </c>
      <c r="H9" s="367" t="s">
        <v>117</v>
      </c>
      <c r="I9" s="367"/>
      <c r="J9" s="79"/>
      <c r="K9" s="370" t="s">
        <v>86</v>
      </c>
      <c r="M9" s="82" t="s">
        <v>87</v>
      </c>
    </row>
    <row r="10" spans="1:13" ht="27" customHeight="1">
      <c r="A10" s="366"/>
      <c r="B10" s="366"/>
      <c r="C10" s="79"/>
      <c r="D10" s="80" t="s">
        <v>27</v>
      </c>
      <c r="E10" s="80" t="s">
        <v>90</v>
      </c>
      <c r="F10" s="78" t="s">
        <v>9</v>
      </c>
      <c r="G10" s="368"/>
      <c r="H10" s="80" t="s">
        <v>91</v>
      </c>
      <c r="I10" s="117" t="s">
        <v>92</v>
      </c>
      <c r="J10" s="79"/>
      <c r="K10" s="370"/>
      <c r="M10" s="83" t="s">
        <v>93</v>
      </c>
    </row>
    <row r="11" spans="1:13" ht="29.25" customHeight="1">
      <c r="A11" s="118" t="s">
        <v>94</v>
      </c>
      <c r="B11" s="118" t="s">
        <v>10</v>
      </c>
      <c r="C11" s="85"/>
      <c r="D11" s="86"/>
      <c r="E11" s="86"/>
      <c r="F11" s="87"/>
      <c r="G11" s="88" t="s">
        <v>95</v>
      </c>
      <c r="H11" s="119">
        <f>Teto!G33</f>
        <v>130151.42</v>
      </c>
      <c r="I11" s="90">
        <f>Produção_tabwin!D94</f>
        <v>20832.150000000001</v>
      </c>
      <c r="J11" s="85"/>
      <c r="K11" s="120">
        <f t="shared" ref="K11:K17" si="0">H11-I11</f>
        <v>109319.26999999999</v>
      </c>
      <c r="M11" s="90">
        <f>Produção_tabwin!G94</f>
        <v>0</v>
      </c>
    </row>
    <row r="12" spans="1:13" ht="29.25" customHeight="1">
      <c r="A12" s="118" t="s">
        <v>98</v>
      </c>
      <c r="B12" s="118" t="s">
        <v>14</v>
      </c>
      <c r="C12" s="85"/>
      <c r="D12" s="92"/>
      <c r="E12" s="92"/>
      <c r="F12" s="93"/>
      <c r="G12" s="88" t="s">
        <v>99</v>
      </c>
      <c r="H12" s="119">
        <f>Teto!G34</f>
        <v>15262.59</v>
      </c>
      <c r="I12" s="90">
        <f>Produção_tabwin!D91</f>
        <v>90453.27</v>
      </c>
      <c r="J12" s="85"/>
      <c r="K12" s="120">
        <f t="shared" si="0"/>
        <v>-75190.680000000008</v>
      </c>
      <c r="M12" s="90">
        <f>Produção_tabwin!G91</f>
        <v>0</v>
      </c>
    </row>
    <row r="13" spans="1:13" ht="29.25" customHeight="1">
      <c r="A13" s="118" t="s">
        <v>100</v>
      </c>
      <c r="B13" s="118" t="s">
        <v>15</v>
      </c>
      <c r="C13" s="85"/>
      <c r="D13" s="95"/>
      <c r="E13" s="95"/>
      <c r="F13" s="96"/>
      <c r="G13" s="88" t="s">
        <v>95</v>
      </c>
      <c r="H13" s="119">
        <f>Teto!G35</f>
        <v>28723.01</v>
      </c>
      <c r="I13" s="90">
        <f>Produção_tabwin!D87</f>
        <v>16681.27</v>
      </c>
      <c r="J13" s="85"/>
      <c r="K13" s="120">
        <f t="shared" si="0"/>
        <v>12041.739999999998</v>
      </c>
      <c r="M13" s="90">
        <f>Produção_tabwin!G87</f>
        <v>0</v>
      </c>
    </row>
    <row r="14" spans="1:13" ht="29.25" customHeight="1">
      <c r="A14" s="118" t="s">
        <v>98</v>
      </c>
      <c r="B14" s="118" t="s">
        <v>18</v>
      </c>
      <c r="C14" s="85"/>
      <c r="D14" s="95"/>
      <c r="E14" s="95"/>
      <c r="F14" s="96"/>
      <c r="G14" s="88" t="s">
        <v>95</v>
      </c>
      <c r="H14" s="119">
        <f>Teto!G36</f>
        <v>79182.929999999993</v>
      </c>
      <c r="I14" s="90">
        <f>Produção_tabwin!D84</f>
        <v>37313.47</v>
      </c>
      <c r="J14" s="85"/>
      <c r="K14" s="120">
        <f t="shared" si="0"/>
        <v>41869.459999999992</v>
      </c>
      <c r="M14" s="90">
        <f>Produção_tabwin!G84</f>
        <v>216606.91</v>
      </c>
    </row>
    <row r="15" spans="1:13" ht="29.25" customHeight="1">
      <c r="A15" s="118" t="s">
        <v>102</v>
      </c>
      <c r="B15" s="118" t="s">
        <v>19</v>
      </c>
      <c r="C15" s="85"/>
      <c r="D15" s="95"/>
      <c r="E15" s="95"/>
      <c r="F15" s="96"/>
      <c r="G15" s="88" t="s">
        <v>95</v>
      </c>
      <c r="H15" s="119">
        <f>Teto!G37</f>
        <v>46450.53</v>
      </c>
      <c r="I15" s="90">
        <f>Produção_tabwin!D86</f>
        <v>45527.18</v>
      </c>
      <c r="J15" s="85"/>
      <c r="K15" s="120">
        <f t="shared" si="0"/>
        <v>923.34999999999854</v>
      </c>
      <c r="M15" s="90">
        <f>Produção_tabwin!G86</f>
        <v>0</v>
      </c>
    </row>
    <row r="16" spans="1:13" ht="29.25" customHeight="1">
      <c r="A16" s="118" t="s">
        <v>107</v>
      </c>
      <c r="B16" s="121" t="s">
        <v>23</v>
      </c>
      <c r="C16" s="85"/>
      <c r="D16" s="95"/>
      <c r="E16" s="95"/>
      <c r="F16" s="96"/>
      <c r="G16" s="88" t="s">
        <v>99</v>
      </c>
      <c r="H16" s="119">
        <f>Teto!G38</f>
        <v>48706.48</v>
      </c>
      <c r="I16" s="90">
        <f>Produção_tabwin!D89</f>
        <v>62946.03</v>
      </c>
      <c r="J16" s="85"/>
      <c r="K16" s="120">
        <f t="shared" si="0"/>
        <v>-14239.549999999996</v>
      </c>
      <c r="M16" s="90">
        <f>Produção_tabwin!G89</f>
        <v>0</v>
      </c>
    </row>
    <row r="17" spans="1:13" ht="29.25" customHeight="1">
      <c r="A17" s="118" t="s">
        <v>105</v>
      </c>
      <c r="B17" s="121" t="s">
        <v>20</v>
      </c>
      <c r="C17" s="85"/>
      <c r="D17" s="95"/>
      <c r="E17" s="95"/>
      <c r="F17" s="96"/>
      <c r="G17" s="88" t="s">
        <v>99</v>
      </c>
      <c r="H17" s="122">
        <f>Teto!G39</f>
        <v>0</v>
      </c>
      <c r="I17" s="119">
        <f>Produção_tabwin!D97</f>
        <v>0</v>
      </c>
      <c r="J17" s="85"/>
      <c r="K17" s="120">
        <f t="shared" si="0"/>
        <v>0</v>
      </c>
      <c r="M17" s="90">
        <f>Produção_tabwin!G97</f>
        <v>0</v>
      </c>
    </row>
    <row r="18" spans="1:13" ht="29.25" customHeight="1">
      <c r="A18" s="78"/>
      <c r="B18" s="78" t="s">
        <v>9</v>
      </c>
      <c r="C18" s="79"/>
      <c r="D18" s="80">
        <f>SUM(D11:D16)</f>
        <v>0</v>
      </c>
      <c r="E18" s="80">
        <f>SUM(E11:E16)</f>
        <v>0</v>
      </c>
      <c r="F18" s="80">
        <f>SUM(F11:F16)</f>
        <v>0</v>
      </c>
      <c r="G18" s="81"/>
      <c r="H18" s="101">
        <f>SUM(H11:H17)</f>
        <v>348476.95999999996</v>
      </c>
      <c r="I18" s="101">
        <f>SUM(I11:I17)</f>
        <v>273753.37</v>
      </c>
      <c r="J18" s="79"/>
      <c r="K18" s="101">
        <f>SUM(K11:K17)</f>
        <v>74723.59</v>
      </c>
      <c r="M18" s="316">
        <f>SUM(M11:M17)</f>
        <v>216606.91</v>
      </c>
    </row>
    <row r="19" spans="1:13" ht="24" customHeight="1">
      <c r="B19" s="1"/>
      <c r="C19" s="1"/>
      <c r="D19" s="2"/>
      <c r="E19" s="2"/>
      <c r="F19" s="1"/>
      <c r="G19" s="1"/>
      <c r="H19" s="2"/>
      <c r="I19" s="15"/>
      <c r="J19" s="1"/>
      <c r="K19" s="1"/>
    </row>
    <row r="20" spans="1:13" ht="29.25" customHeight="1">
      <c r="B20" s="1"/>
      <c r="C20" s="1"/>
      <c r="D20" s="2"/>
      <c r="E20" s="2"/>
      <c r="F20" s="1"/>
      <c r="G20" s="1"/>
      <c r="H20" s="105" t="s">
        <v>110</v>
      </c>
      <c r="I20" s="106"/>
      <c r="J20" s="107"/>
      <c r="K20" s="108">
        <v>0</v>
      </c>
    </row>
    <row r="21" spans="1:13" ht="10.5" customHeight="1">
      <c r="B21" s="1"/>
      <c r="C21" s="1"/>
      <c r="D21" s="2"/>
      <c r="E21" s="2"/>
      <c r="F21" s="1"/>
      <c r="G21" s="1"/>
      <c r="H21" s="109"/>
      <c r="I21" s="109"/>
      <c r="J21" s="109"/>
      <c r="K21" s="110"/>
    </row>
    <row r="22" spans="1:13" ht="17.25" customHeight="1">
      <c r="B22" s="1"/>
      <c r="C22" s="1"/>
      <c r="D22" s="2"/>
      <c r="E22" s="2"/>
      <c r="F22" s="1"/>
      <c r="G22" s="1"/>
      <c r="H22" s="105" t="s">
        <v>111</v>
      </c>
      <c r="I22" s="107"/>
      <c r="J22" s="107"/>
      <c r="K22" s="101">
        <f>K11+K13+K14+K15</f>
        <v>164153.81999999998</v>
      </c>
    </row>
    <row r="23" spans="1:13" ht="14.25" customHeight="1">
      <c r="B23" s="1"/>
      <c r="C23" s="1"/>
      <c r="D23" s="2"/>
      <c r="E23" s="2"/>
      <c r="F23" s="1"/>
      <c r="G23" s="1"/>
      <c r="H23" s="1"/>
      <c r="I23" s="1"/>
      <c r="J23" s="1"/>
      <c r="K23" s="77"/>
    </row>
    <row r="24" spans="1:13" ht="17.25" customHeight="1">
      <c r="B24" s="1"/>
      <c r="C24" s="1"/>
      <c r="D24" s="2"/>
      <c r="E24" s="2"/>
      <c r="F24" s="1"/>
      <c r="G24" s="1"/>
      <c r="H24" s="105" t="s">
        <v>112</v>
      </c>
      <c r="I24" s="107"/>
      <c r="J24" s="107"/>
      <c r="K24" s="101">
        <f>K16</f>
        <v>-14239.549999999996</v>
      </c>
    </row>
    <row r="25" spans="1:13" ht="14.25" customHeight="1">
      <c r="B25" s="112"/>
      <c r="C25" s="112"/>
      <c r="D25" s="113"/>
      <c r="E25" s="113"/>
      <c r="F25" s="112"/>
      <c r="G25" s="112"/>
      <c r="H25" s="113"/>
      <c r="I25" s="113"/>
      <c r="J25" s="113"/>
      <c r="K25" s="114"/>
    </row>
    <row r="26" spans="1:13" ht="20.25" customHeight="1">
      <c r="B26" s="112"/>
      <c r="C26" s="112"/>
      <c r="D26" s="113"/>
      <c r="E26" s="113"/>
      <c r="F26" s="112"/>
      <c r="G26" s="112"/>
      <c r="H26" s="105" t="s">
        <v>113</v>
      </c>
      <c r="I26" s="92"/>
      <c r="J26" s="92"/>
      <c r="K26" s="115">
        <f>K12+K17</f>
        <v>-75190.680000000008</v>
      </c>
    </row>
    <row r="27" spans="1:13" ht="12" customHeight="1">
      <c r="B27" s="112"/>
      <c r="C27" s="112"/>
      <c r="D27" s="113"/>
      <c r="E27" s="113"/>
      <c r="F27" s="112"/>
      <c r="G27" s="112"/>
      <c r="H27" s="113"/>
      <c r="I27" s="113"/>
      <c r="J27" s="113"/>
      <c r="K27" s="114"/>
    </row>
    <row r="28" spans="1:13" ht="19.5" customHeight="1">
      <c r="C28" s="112"/>
      <c r="D28" s="113"/>
      <c r="E28" s="113"/>
      <c r="F28" s="112"/>
      <c r="G28" s="112"/>
      <c r="H28" s="105" t="s">
        <v>114</v>
      </c>
      <c r="I28" s="107"/>
      <c r="J28" s="107"/>
      <c r="K28" s="101">
        <f>K20+K24</f>
        <v>-14239.549999999996</v>
      </c>
    </row>
    <row r="29" spans="1:13" ht="19.5" customHeight="1">
      <c r="H29" s="112"/>
      <c r="I29" s="112"/>
      <c r="J29" s="112"/>
      <c r="K29" s="116"/>
    </row>
    <row r="30" spans="1:13" ht="19.5" customHeight="1">
      <c r="H30" s="105" t="s">
        <v>115</v>
      </c>
      <c r="I30" s="92"/>
      <c r="J30" s="92"/>
      <c r="K30" s="115">
        <f>K22+K26</f>
        <v>88963.13999999997</v>
      </c>
    </row>
  </sheetData>
  <mergeCells count="7">
    <mergeCell ref="B7:K7"/>
    <mergeCell ref="A9:A10"/>
    <mergeCell ref="B9:B10"/>
    <mergeCell ref="D9:F9"/>
    <mergeCell ref="G9:G10"/>
    <mergeCell ref="H9:I9"/>
    <mergeCell ref="K9:K10"/>
  </mergeCells>
  <pageMargins left="0.78749999999999998" right="0.78749999999999998" top="1.1812499999999999" bottom="1.1812499999999999" header="0.78749999999999998" footer="0.78749999999999998"/>
  <pageSetup paperSize="9" pageOrder="overThenDown" orientation="portrait" horizontalDpi="300" verticalDpi="300"/>
  <headerFooter>
    <oddHeader>&amp;C&amp;"Times New Roman,Normal"&amp;12&amp;A</oddHeader>
    <oddFooter>&amp;C&amp;"Times New Roman,Normal"&amp;12Página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S44"/>
  <sheetViews>
    <sheetView topLeftCell="A16" zoomScale="70" zoomScaleNormal="70" workbookViewId="0">
      <selection activeCell="L12" sqref="L12"/>
    </sheetView>
  </sheetViews>
  <sheetFormatPr defaultColWidth="8.7109375" defaultRowHeight="12.75"/>
  <cols>
    <col min="1" max="1" width="54.85546875" style="1" customWidth="1"/>
    <col min="2" max="2" width="31.140625" style="1" customWidth="1"/>
    <col min="3" max="3" width="25.42578125" style="1" customWidth="1"/>
    <col min="4" max="4" width="26.85546875" style="1" customWidth="1"/>
    <col min="5" max="5" width="23.28515625" style="1" customWidth="1"/>
    <col min="6" max="6" width="2.140625" style="1" customWidth="1"/>
    <col min="7" max="7" width="25.140625" style="1" customWidth="1"/>
    <col min="8" max="8" width="2.5703125" style="1" customWidth="1"/>
    <col min="9" max="9" width="24.7109375" style="1" customWidth="1"/>
    <col min="10" max="10" width="3" style="1" customWidth="1"/>
    <col min="11" max="11" width="19.42578125" style="1" customWidth="1"/>
    <col min="12" max="12" width="2" style="1" customWidth="1"/>
    <col min="13" max="13" width="20.85546875" style="1" customWidth="1"/>
    <col min="14" max="253" width="9.140625" style="1" customWidth="1"/>
    <col min="254" max="254" width="9.140625" customWidth="1"/>
  </cols>
  <sheetData>
    <row r="1" spans="1:13" ht="19.5" customHeight="1">
      <c r="A1" s="123" t="s">
        <v>118</v>
      </c>
      <c r="B1" s="124"/>
      <c r="C1" s="124"/>
      <c r="D1" s="124"/>
      <c r="E1" s="124"/>
      <c r="F1" s="124"/>
      <c r="G1" s="125"/>
    </row>
    <row r="2" spans="1:13" ht="19.5" customHeight="1">
      <c r="A2" s="126" t="s">
        <v>119</v>
      </c>
      <c r="G2" s="127"/>
    </row>
    <row r="3" spans="1:13" ht="19.5" customHeight="1">
      <c r="A3" s="126" t="s">
        <v>120</v>
      </c>
      <c r="G3" s="127"/>
    </row>
    <row r="4" spans="1:13" ht="19.5" customHeight="1">
      <c r="A4" s="126" t="s">
        <v>121</v>
      </c>
      <c r="G4" s="127"/>
    </row>
    <row r="5" spans="1:13" ht="19.5" customHeight="1">
      <c r="A5" s="128" t="s">
        <v>122</v>
      </c>
      <c r="B5" s="129"/>
      <c r="C5" s="129"/>
      <c r="D5" s="129"/>
      <c r="E5" s="129"/>
      <c r="F5" s="129"/>
      <c r="G5" s="130"/>
    </row>
    <row r="6" spans="1:13" ht="19.5" customHeight="1">
      <c r="A6" s="131"/>
      <c r="B6" s="132"/>
      <c r="C6" s="132"/>
      <c r="D6" s="132"/>
      <c r="E6" s="132"/>
      <c r="F6" s="132"/>
      <c r="G6" s="133"/>
    </row>
    <row r="7" spans="1:13" ht="98.25" customHeight="1">
      <c r="A7" s="371" t="s">
        <v>217</v>
      </c>
      <c r="B7" s="371"/>
      <c r="C7" s="371"/>
      <c r="D7" s="371"/>
      <c r="E7" s="371"/>
      <c r="F7" s="129"/>
      <c r="G7" s="130"/>
    </row>
    <row r="9" spans="1:13" ht="39" customHeight="1">
      <c r="A9" s="372" t="s">
        <v>116</v>
      </c>
      <c r="B9" s="372" t="s">
        <v>5</v>
      </c>
      <c r="C9" s="373" t="s">
        <v>83</v>
      </c>
      <c r="D9" s="374" t="s">
        <v>84</v>
      </c>
      <c r="E9" s="374"/>
      <c r="F9" s="137"/>
      <c r="G9" s="375" t="s">
        <v>123</v>
      </c>
      <c r="H9" s="138"/>
      <c r="I9" s="375" t="s">
        <v>87</v>
      </c>
      <c r="J9" s="138"/>
      <c r="K9" s="375" t="s">
        <v>124</v>
      </c>
      <c r="L9" s="138"/>
      <c r="M9" s="370" t="s">
        <v>125</v>
      </c>
    </row>
    <row r="10" spans="1:13" ht="39" customHeight="1">
      <c r="A10" s="372"/>
      <c r="B10" s="372"/>
      <c r="C10" s="373"/>
      <c r="D10" s="136" t="s">
        <v>91</v>
      </c>
      <c r="E10" s="134" t="s">
        <v>126</v>
      </c>
      <c r="F10" s="137"/>
      <c r="G10" s="375"/>
      <c r="H10" s="138"/>
      <c r="I10" s="375"/>
      <c r="J10" s="138"/>
      <c r="K10" s="375"/>
      <c r="L10" s="138"/>
      <c r="M10" s="370"/>
    </row>
    <row r="11" spans="1:13" ht="39.75" customHeight="1">
      <c r="A11" s="139" t="s">
        <v>94</v>
      </c>
      <c r="B11" s="140" t="s">
        <v>10</v>
      </c>
      <c r="C11" s="141" t="s">
        <v>95</v>
      </c>
      <c r="D11" s="142">
        <f>Teto!G9+Teto!G33</f>
        <v>208560.14</v>
      </c>
      <c r="E11" s="143">
        <f>Cirurgias_de_Neuro!K11-Cirurgias_de_Neuro!M11</f>
        <v>21832.07</v>
      </c>
      <c r="F11" s="138"/>
      <c r="G11" s="143">
        <f t="shared" ref="G11:G19" si="0">D11-E11</f>
        <v>186728.07</v>
      </c>
      <c r="H11" s="138"/>
      <c r="I11" s="143">
        <f>Cirurgias_de_Neuro!P11</f>
        <v>6890.76</v>
      </c>
      <c r="J11" s="138"/>
      <c r="K11" s="143">
        <f t="shared" ref="K11:K19" si="1">I11+E11</f>
        <v>28722.83</v>
      </c>
      <c r="L11" s="138"/>
      <c r="M11" s="144">
        <f t="shared" ref="M11:M19" si="2">D11-K11</f>
        <v>179837.31</v>
      </c>
    </row>
    <row r="12" spans="1:13" ht="39.75" customHeight="1">
      <c r="A12" s="139" t="s">
        <v>101</v>
      </c>
      <c r="B12" s="145" t="s">
        <v>21</v>
      </c>
      <c r="C12" s="141" t="s">
        <v>95</v>
      </c>
      <c r="D12" s="142">
        <f>Teto!G20</f>
        <v>70543.11</v>
      </c>
      <c r="E12" s="143">
        <f>Cirurgias_de_Neuro!K18-Cirurgias_de_Neuro!M18</f>
        <v>34077.360000000001</v>
      </c>
      <c r="F12" s="138"/>
      <c r="G12" s="143">
        <f t="shared" si="0"/>
        <v>36465.75</v>
      </c>
      <c r="H12" s="138"/>
      <c r="I12" s="143">
        <f>Cirurgias_de_Neuro!P18</f>
        <v>0</v>
      </c>
      <c r="J12" s="138"/>
      <c r="K12" s="143">
        <f t="shared" si="1"/>
        <v>34077.360000000001</v>
      </c>
      <c r="L12" s="138"/>
      <c r="M12" s="144">
        <f t="shared" si="2"/>
        <v>36465.75</v>
      </c>
    </row>
    <row r="13" spans="1:13" ht="39.75" customHeight="1">
      <c r="A13" s="139" t="s">
        <v>96</v>
      </c>
      <c r="B13" s="145" t="s">
        <v>12</v>
      </c>
      <c r="C13" s="141" t="s">
        <v>95</v>
      </c>
      <c r="D13" s="142">
        <f>Teto!G11</f>
        <v>200833.85</v>
      </c>
      <c r="E13" s="143">
        <f>Cirurgias_de_Neuro!K12-Cirurgias_de_Neuro!M12</f>
        <v>69349.740000000005</v>
      </c>
      <c r="F13" s="138"/>
      <c r="G13" s="143">
        <f t="shared" si="0"/>
        <v>131484.10999999999</v>
      </c>
      <c r="H13" s="138"/>
      <c r="I13" s="143">
        <f>Cirurgias_de_Neuro!P12</f>
        <v>1578.08</v>
      </c>
      <c r="J13" s="138"/>
      <c r="K13" s="143">
        <f t="shared" si="1"/>
        <v>70927.820000000007</v>
      </c>
      <c r="L13" s="138"/>
      <c r="M13" s="144">
        <f t="shared" si="2"/>
        <v>129906.03</v>
      </c>
    </row>
    <row r="14" spans="1:13" ht="39.75" customHeight="1">
      <c r="A14" s="139" t="s">
        <v>97</v>
      </c>
      <c r="B14" s="145" t="s">
        <v>13</v>
      </c>
      <c r="C14" s="141" t="s">
        <v>95</v>
      </c>
      <c r="D14" s="142">
        <f>Teto!G12</f>
        <v>14249.29</v>
      </c>
      <c r="E14" s="143">
        <f>Cirurgias_de_Neuro!K13-Cirurgias_de_Neuro!M13</f>
        <v>13283.800000000001</v>
      </c>
      <c r="F14" s="138"/>
      <c r="G14" s="143">
        <f t="shared" si="0"/>
        <v>965.48999999999978</v>
      </c>
      <c r="H14" s="138"/>
      <c r="I14" s="143">
        <f>Cirurgias_de_Neuro!P13</f>
        <v>0</v>
      </c>
      <c r="J14" s="138"/>
      <c r="K14" s="143">
        <f t="shared" si="1"/>
        <v>13283.800000000001</v>
      </c>
      <c r="L14" s="138"/>
      <c r="M14" s="144">
        <f t="shared" si="2"/>
        <v>965.48999999999978</v>
      </c>
    </row>
    <row r="15" spans="1:13" ht="39.75" customHeight="1">
      <c r="A15" s="139" t="s">
        <v>98</v>
      </c>
      <c r="B15" s="145" t="s">
        <v>14</v>
      </c>
      <c r="C15" s="141" t="s">
        <v>99</v>
      </c>
      <c r="D15" s="142">
        <f>Teto!G13+Teto!G34</f>
        <v>150074.32</v>
      </c>
      <c r="E15" s="143">
        <f>Cirurgias_de_Neuro!K14-Cirurgias_de_Neuro!M14</f>
        <v>183639.98</v>
      </c>
      <c r="F15" s="138"/>
      <c r="G15" s="143">
        <f t="shared" si="0"/>
        <v>-33565.660000000003</v>
      </c>
      <c r="H15" s="138"/>
      <c r="I15" s="143">
        <f>Cirurgias_de_Neuro!P14</f>
        <v>6812.19</v>
      </c>
      <c r="J15" s="138"/>
      <c r="K15" s="143">
        <f t="shared" si="1"/>
        <v>190452.17</v>
      </c>
      <c r="L15" s="138"/>
      <c r="M15" s="144">
        <f t="shared" si="2"/>
        <v>-40377.850000000006</v>
      </c>
    </row>
    <row r="16" spans="1:13" ht="39.75" customHeight="1">
      <c r="A16" s="139" t="s">
        <v>100</v>
      </c>
      <c r="B16" s="145" t="s">
        <v>15</v>
      </c>
      <c r="C16" s="141" t="s">
        <v>95</v>
      </c>
      <c r="D16" s="142">
        <f>Teto!G14+Teto!G35</f>
        <v>125673.09999999999</v>
      </c>
      <c r="E16" s="143">
        <f>Cirurgias_de_Neuro!K15-Cirurgias_de_Neuro!M15</f>
        <v>84100.43</v>
      </c>
      <c r="F16" s="138"/>
      <c r="G16" s="143">
        <f t="shared" si="0"/>
        <v>41572.67</v>
      </c>
      <c r="H16" s="138"/>
      <c r="I16" s="143">
        <f>Cirurgias_de_Neuro!P15</f>
        <v>10338.789999999999</v>
      </c>
      <c r="J16" s="138"/>
      <c r="K16" s="143">
        <f t="shared" si="1"/>
        <v>94439.219999999987</v>
      </c>
      <c r="L16" s="138"/>
      <c r="M16" s="144">
        <f t="shared" si="2"/>
        <v>31233.880000000005</v>
      </c>
    </row>
    <row r="17" spans="1:13" ht="39.75" customHeight="1">
      <c r="A17" s="139" t="s">
        <v>98</v>
      </c>
      <c r="B17" s="145" t="s">
        <v>16</v>
      </c>
      <c r="C17" s="141" t="s">
        <v>95</v>
      </c>
      <c r="D17" s="142">
        <f>Teto!G15</f>
        <v>155976.26999999999</v>
      </c>
      <c r="E17" s="143">
        <f>Cirurgias_de_Neuro!K16-Cirurgias_de_Neuro!M16</f>
        <v>19133.02</v>
      </c>
      <c r="F17" s="138"/>
      <c r="G17" s="143">
        <f t="shared" si="0"/>
        <v>136843.25</v>
      </c>
      <c r="H17" s="138"/>
      <c r="I17" s="143">
        <f>Cirurgias_de_Neuro!P16</f>
        <v>0</v>
      </c>
      <c r="J17" s="138"/>
      <c r="K17" s="143">
        <f t="shared" si="1"/>
        <v>19133.02</v>
      </c>
      <c r="L17" s="138"/>
      <c r="M17" s="144">
        <f t="shared" si="2"/>
        <v>136843.25</v>
      </c>
    </row>
    <row r="18" spans="1:13" ht="39.75" customHeight="1">
      <c r="A18" s="139" t="s">
        <v>98</v>
      </c>
      <c r="B18" s="145" t="s">
        <v>18</v>
      </c>
      <c r="C18" s="141" t="s">
        <v>95</v>
      </c>
      <c r="D18" s="142">
        <f>Teto!G17+Teto!G36</f>
        <v>180719.5</v>
      </c>
      <c r="E18" s="143">
        <f>Cirurgias_de_Neuro!K17-Cirurgias_de_Neuro!M17</f>
        <v>123367.72000000002</v>
      </c>
      <c r="F18" s="138"/>
      <c r="G18" s="143">
        <f t="shared" si="0"/>
        <v>57351.779999999984</v>
      </c>
      <c r="H18" s="138"/>
      <c r="I18" s="143">
        <f>Cirurgias_de_Neuro!P17</f>
        <v>226991.76</v>
      </c>
      <c r="J18" s="138"/>
      <c r="K18" s="143">
        <f t="shared" si="1"/>
        <v>350359.48000000004</v>
      </c>
      <c r="L18" s="138"/>
      <c r="M18" s="144">
        <f t="shared" si="2"/>
        <v>-169639.98000000004</v>
      </c>
    </row>
    <row r="19" spans="1:13" ht="39.75" customHeight="1">
      <c r="A19" s="139" t="s">
        <v>102</v>
      </c>
      <c r="B19" s="145" t="s">
        <v>19</v>
      </c>
      <c r="C19" s="141" t="s">
        <v>95</v>
      </c>
      <c r="D19" s="142">
        <f>Teto!G18+Teto!G37</f>
        <v>104182.23</v>
      </c>
      <c r="E19" s="143">
        <f>Cirurgias_de_Neuro!K19-Cirurgias_de_Neuro!M19</f>
        <v>86236.920000000013</v>
      </c>
      <c r="F19" s="138"/>
      <c r="G19" s="143">
        <f t="shared" si="0"/>
        <v>17945.309999999983</v>
      </c>
      <c r="H19" s="138"/>
      <c r="I19" s="143">
        <f>Cirurgias_de_Neuro!P19</f>
        <v>0</v>
      </c>
      <c r="J19" s="138"/>
      <c r="K19" s="143">
        <f t="shared" si="1"/>
        <v>86236.920000000013</v>
      </c>
      <c r="L19" s="138"/>
      <c r="M19" s="146">
        <f t="shared" si="2"/>
        <v>17945.309999999983</v>
      </c>
    </row>
    <row r="20" spans="1:13" ht="39.75" customHeight="1">
      <c r="A20" s="138"/>
      <c r="B20" s="134" t="s">
        <v>9</v>
      </c>
      <c r="C20" s="135" t="s">
        <v>127</v>
      </c>
      <c r="D20" s="147">
        <f>SUM(D11:D19)</f>
        <v>1210811.81</v>
      </c>
      <c r="E20" s="147">
        <f>SUM(E11:E19)</f>
        <v>635021.04</v>
      </c>
      <c r="F20" s="138"/>
      <c r="G20" s="147">
        <f>SUM(G11:G19)</f>
        <v>575790.7699999999</v>
      </c>
      <c r="H20" s="138"/>
      <c r="I20" s="147">
        <f>SUM(I11:I19)</f>
        <v>252611.58000000002</v>
      </c>
      <c r="J20" s="138"/>
      <c r="K20" s="147">
        <f>SUM(K11:K19)</f>
        <v>887632.62</v>
      </c>
      <c r="L20" s="138"/>
      <c r="M20" s="148">
        <f>SUM(M11:M19)</f>
        <v>323179.18999999994</v>
      </c>
    </row>
    <row r="21" spans="1:13" ht="16.5" customHeight="1">
      <c r="B21" s="149"/>
      <c r="C21" s="149"/>
      <c r="D21" s="150"/>
      <c r="E21" s="150"/>
      <c r="F21" s="112"/>
      <c r="G21" s="150"/>
    </row>
    <row r="22" spans="1:13" ht="33" customHeight="1">
      <c r="B22" s="149"/>
      <c r="C22" s="149"/>
      <c r="D22" s="374" t="s">
        <v>110</v>
      </c>
      <c r="E22" s="374"/>
      <c r="F22" s="374"/>
      <c r="G22" s="147">
        <f>G14</f>
        <v>965.48999999999978</v>
      </c>
    </row>
    <row r="23" spans="1:13" ht="31.5" customHeight="1">
      <c r="B23" s="149"/>
      <c r="C23" s="149"/>
      <c r="D23" s="374" t="s">
        <v>128</v>
      </c>
      <c r="E23" s="374"/>
      <c r="F23" s="374"/>
      <c r="G23" s="147">
        <f>G11+G12+G13+G15+G16+G17+G18+G19</f>
        <v>574825.27999999991</v>
      </c>
    </row>
    <row r="24" spans="1:13" ht="29.25" customHeight="1">
      <c r="B24" s="149"/>
      <c r="C24" s="149"/>
      <c r="D24" s="150"/>
      <c r="E24" s="150"/>
      <c r="F24" s="112"/>
      <c r="G24" s="150"/>
    </row>
    <row r="25" spans="1:13" ht="29.25" customHeight="1">
      <c r="A25" s="372" t="s">
        <v>116</v>
      </c>
      <c r="B25" s="372" t="s">
        <v>5</v>
      </c>
      <c r="C25" s="376" t="s">
        <v>83</v>
      </c>
      <c r="D25" s="374" t="s">
        <v>84</v>
      </c>
      <c r="E25" s="374"/>
      <c r="F25" s="137"/>
      <c r="G25" s="375" t="s">
        <v>86</v>
      </c>
      <c r="I25" s="375" t="s">
        <v>87</v>
      </c>
      <c r="K25" s="375" t="s">
        <v>124</v>
      </c>
      <c r="M25" s="370" t="s">
        <v>125</v>
      </c>
    </row>
    <row r="26" spans="1:13" ht="46.5" customHeight="1">
      <c r="A26" s="372"/>
      <c r="B26" s="372"/>
      <c r="C26" s="376"/>
      <c r="D26" s="136" t="s">
        <v>91</v>
      </c>
      <c r="E26" s="134" t="s">
        <v>92</v>
      </c>
      <c r="F26" s="137"/>
      <c r="G26" s="375"/>
      <c r="I26" s="375"/>
      <c r="K26" s="375"/>
      <c r="M26" s="370"/>
    </row>
    <row r="27" spans="1:13" ht="39.75" customHeight="1">
      <c r="A27" s="139" t="s">
        <v>103</v>
      </c>
      <c r="B27" s="145" t="s">
        <v>17</v>
      </c>
      <c r="C27" s="141" t="s">
        <v>99</v>
      </c>
      <c r="D27" s="142">
        <f>Teto!G16</f>
        <v>170903.73</v>
      </c>
      <c r="E27" s="143">
        <f>Cirurgias_de_Neuro!K20-Cirurgias_de_Neuro!M20</f>
        <v>288810.05</v>
      </c>
      <c r="F27" s="138"/>
      <c r="G27" s="143">
        <f t="shared" ref="G27:G33" si="3">D27-E27</f>
        <v>-117906.31999999998</v>
      </c>
      <c r="I27" s="143">
        <f>Produção_tabwin!G118</f>
        <v>13076.96</v>
      </c>
      <c r="K27" s="143">
        <f t="shared" ref="K27:K33" si="4">I27+E27</f>
        <v>301887.01</v>
      </c>
      <c r="M27" s="144">
        <f t="shared" ref="M27:M33" si="5">D27-K27</f>
        <v>-130983.28</v>
      </c>
    </row>
    <row r="28" spans="1:13" ht="39.75" customHeight="1">
      <c r="A28" s="139" t="s">
        <v>105</v>
      </c>
      <c r="B28" s="145" t="s">
        <v>20</v>
      </c>
      <c r="C28" s="141" t="s">
        <v>99</v>
      </c>
      <c r="D28" s="142">
        <f>Teto!G19</f>
        <v>235650.07</v>
      </c>
      <c r="E28" s="143">
        <f>Cirurgias_de_Neuro!K22-Cirurgias_de_Neuro!M22</f>
        <v>149280.44</v>
      </c>
      <c r="F28" s="138"/>
      <c r="G28" s="143">
        <f t="shared" si="3"/>
        <v>86369.63</v>
      </c>
      <c r="I28" s="143">
        <f>Produção_tabwin!G120</f>
        <v>45900.91</v>
      </c>
      <c r="K28" s="143">
        <f t="shared" si="4"/>
        <v>195181.35</v>
      </c>
      <c r="M28" s="144">
        <f t="shared" si="5"/>
        <v>40468.720000000001</v>
      </c>
    </row>
    <row r="29" spans="1:13" ht="39.75" customHeight="1">
      <c r="A29" s="139" t="s">
        <v>104</v>
      </c>
      <c r="B29" s="145" t="s">
        <v>11</v>
      </c>
      <c r="C29" s="141" t="s">
        <v>99</v>
      </c>
      <c r="D29" s="142">
        <f>Teto!G10</f>
        <v>72088.73</v>
      </c>
      <c r="E29" s="143">
        <f>Cirurgias_de_Neuro!K21-Cirurgias_de_Neuro!M21</f>
        <v>72919.7</v>
      </c>
      <c r="F29" s="138"/>
      <c r="G29" s="143">
        <f t="shared" si="3"/>
        <v>-830.97000000000116</v>
      </c>
      <c r="I29" s="143">
        <f>Produção_tabwin!G116</f>
        <v>7195.84</v>
      </c>
      <c r="K29" s="143">
        <f t="shared" si="4"/>
        <v>80115.539999999994</v>
      </c>
      <c r="M29" s="144">
        <f t="shared" si="5"/>
        <v>-8026.8099999999977</v>
      </c>
    </row>
    <row r="30" spans="1:13" ht="39.75" customHeight="1">
      <c r="A30" s="139" t="s">
        <v>106</v>
      </c>
      <c r="B30" s="145" t="s">
        <v>22</v>
      </c>
      <c r="C30" s="141" t="s">
        <v>99</v>
      </c>
      <c r="D30" s="142">
        <f>Teto!G21</f>
        <v>91434.04</v>
      </c>
      <c r="E30" s="143">
        <f>Cirurgias_de_Neuro!K23-Cirurgias_de_Neuro!M23</f>
        <v>64497.739999999991</v>
      </c>
      <c r="F30" s="138"/>
      <c r="G30" s="143">
        <f t="shared" si="3"/>
        <v>26936.300000000003</v>
      </c>
      <c r="I30" s="143">
        <f>Produção_tabwin!G108</f>
        <v>0</v>
      </c>
      <c r="K30" s="143">
        <f t="shared" si="4"/>
        <v>64497.739999999991</v>
      </c>
      <c r="M30" s="144">
        <f t="shared" si="5"/>
        <v>26936.300000000003</v>
      </c>
    </row>
    <row r="31" spans="1:13" ht="39.75" customHeight="1">
      <c r="A31" s="139" t="s">
        <v>107</v>
      </c>
      <c r="B31" s="145" t="s">
        <v>23</v>
      </c>
      <c r="C31" s="141" t="s">
        <v>99</v>
      </c>
      <c r="D31" s="142">
        <f>Teto!G22+Teto!G38</f>
        <v>204769.12000000002</v>
      </c>
      <c r="E31" s="143">
        <f>Cirurgias_de_Neuro!K24-Cirurgias_de_Neuro!M24</f>
        <v>149641.87</v>
      </c>
      <c r="F31" s="138"/>
      <c r="G31" s="143">
        <f t="shared" si="3"/>
        <v>55127.250000000029</v>
      </c>
      <c r="I31" s="143">
        <f>Produção_tabwin!G112</f>
        <v>0</v>
      </c>
      <c r="K31" s="143">
        <f t="shared" si="4"/>
        <v>149641.87</v>
      </c>
      <c r="M31" s="144">
        <f t="shared" si="5"/>
        <v>55127.250000000029</v>
      </c>
    </row>
    <row r="32" spans="1:13" ht="39.75" customHeight="1">
      <c r="A32" s="139" t="s">
        <v>108</v>
      </c>
      <c r="B32" s="145" t="s">
        <v>25</v>
      </c>
      <c r="C32" s="141" t="s">
        <v>99</v>
      </c>
      <c r="D32" s="142">
        <f>Teto!G24</f>
        <v>24181.38</v>
      </c>
      <c r="E32" s="143">
        <f>Cirurgias_de_Neuro!K25-Cirurgias_de_Neuro!M25</f>
        <v>18716.32</v>
      </c>
      <c r="F32" s="138"/>
      <c r="G32" s="143">
        <f t="shared" si="3"/>
        <v>5465.0600000000013</v>
      </c>
      <c r="I32" s="143">
        <f>Produção_tabwin!G113</f>
        <v>5815.86</v>
      </c>
      <c r="K32" s="143">
        <f t="shared" si="4"/>
        <v>24532.18</v>
      </c>
      <c r="M32" s="144">
        <f t="shared" si="5"/>
        <v>-350.79999999999927</v>
      </c>
    </row>
    <row r="33" spans="1:13" ht="39.75" customHeight="1">
      <c r="A33" s="139" t="s">
        <v>109</v>
      </c>
      <c r="B33" s="145" t="s">
        <v>24</v>
      </c>
      <c r="C33" s="141" t="s">
        <v>99</v>
      </c>
      <c r="D33" s="142">
        <f>Teto!G23</f>
        <v>41115.449999999997</v>
      </c>
      <c r="E33" s="143">
        <f>Cirurgias_de_Neuro!K26-Cirurgias_de_Neuro!M26</f>
        <v>13721.12</v>
      </c>
      <c r="F33" s="138"/>
      <c r="G33" s="143">
        <f t="shared" si="3"/>
        <v>27394.329999999994</v>
      </c>
      <c r="I33" s="143">
        <f>Produção_tabwin!G115</f>
        <v>16568.61</v>
      </c>
      <c r="K33" s="143">
        <f t="shared" si="4"/>
        <v>30289.730000000003</v>
      </c>
      <c r="M33" s="144">
        <f t="shared" si="5"/>
        <v>10825.719999999994</v>
      </c>
    </row>
    <row r="34" spans="1:13" ht="39.75" customHeight="1">
      <c r="A34" s="38"/>
      <c r="B34" s="134" t="s">
        <v>9</v>
      </c>
      <c r="C34" s="135" t="s">
        <v>129</v>
      </c>
      <c r="D34" s="147">
        <f>SUM(D27:D33)</f>
        <v>840142.52</v>
      </c>
      <c r="E34" s="147">
        <f>SUM(E27:E33)</f>
        <v>757587.23999999987</v>
      </c>
      <c r="F34" s="137"/>
      <c r="G34" s="147">
        <f>SUM(G27:G33)</f>
        <v>82555.280000000057</v>
      </c>
      <c r="I34" s="147">
        <f>SUM(I27:I33)</f>
        <v>88558.180000000008</v>
      </c>
      <c r="K34" s="147">
        <f>SUM(K27:K33)</f>
        <v>846145.42</v>
      </c>
      <c r="M34" s="148">
        <f>SUM(M27:M33)</f>
        <v>-6002.8999999999687</v>
      </c>
    </row>
    <row r="35" spans="1:13" ht="14.25" customHeight="1">
      <c r="A35" s="138"/>
      <c r="B35" s="138"/>
      <c r="C35" s="138"/>
      <c r="D35" s="138"/>
      <c r="E35" s="138"/>
      <c r="F35" s="138"/>
      <c r="G35" s="138"/>
    </row>
    <row r="36" spans="1:13" ht="35.25" customHeight="1">
      <c r="A36" s="138"/>
      <c r="B36" s="138"/>
      <c r="C36" s="138"/>
      <c r="D36" s="374" t="s">
        <v>112</v>
      </c>
      <c r="E36" s="374"/>
      <c r="F36" s="374"/>
      <c r="G36" s="147">
        <f>G27+G29+G31</f>
        <v>-63610.03999999995</v>
      </c>
      <c r="H36" s="15"/>
      <c r="M36" s="151"/>
    </row>
    <row r="37" spans="1:13" ht="39" customHeight="1">
      <c r="A37" s="138"/>
      <c r="B37" s="138"/>
      <c r="C37" s="138"/>
      <c r="D37" s="374" t="s">
        <v>130</v>
      </c>
      <c r="E37" s="374"/>
      <c r="F37" s="374"/>
      <c r="G37" s="147">
        <f>G28+G30+G32+G33</f>
        <v>146165.32</v>
      </c>
      <c r="H37" s="15"/>
    </row>
    <row r="38" spans="1:13" ht="9" customHeight="1">
      <c r="A38" s="138"/>
      <c r="B38" s="138"/>
      <c r="C38" s="138"/>
      <c r="D38" s="138"/>
      <c r="E38" s="138"/>
      <c r="F38" s="138"/>
      <c r="G38" s="138"/>
    </row>
    <row r="39" spans="1:13" ht="10.5" customHeight="1">
      <c r="A39" s="138"/>
      <c r="B39" s="138"/>
      <c r="C39" s="138"/>
      <c r="D39" s="138"/>
      <c r="E39" s="138"/>
      <c r="F39" s="138"/>
      <c r="G39" s="138"/>
    </row>
    <row r="40" spans="1:13" ht="39" customHeight="1">
      <c r="A40" s="138"/>
      <c r="B40" s="138"/>
      <c r="C40" s="138"/>
      <c r="D40" s="374" t="s">
        <v>114</v>
      </c>
      <c r="E40" s="374"/>
      <c r="F40" s="374"/>
      <c r="G40" s="147">
        <f>G36+G22</f>
        <v>-62644.549999999952</v>
      </c>
    </row>
    <row r="41" spans="1:13" ht="35.25" customHeight="1">
      <c r="A41" s="138"/>
      <c r="B41" s="138"/>
      <c r="C41" s="138"/>
      <c r="D41" s="374" t="s">
        <v>131</v>
      </c>
      <c r="E41" s="374"/>
      <c r="F41" s="374"/>
      <c r="G41" s="147">
        <f>G37+G23</f>
        <v>720990.59999999986</v>
      </c>
    </row>
    <row r="42" spans="1:13" ht="39" customHeight="1"/>
    <row r="44" spans="1:13" ht="18" customHeight="1"/>
  </sheetData>
  <mergeCells count="23">
    <mergeCell ref="D37:F37"/>
    <mergeCell ref="D40:F40"/>
    <mergeCell ref="D41:F41"/>
    <mergeCell ref="G25:G26"/>
    <mergeCell ref="I25:I26"/>
    <mergeCell ref="K25:K26"/>
    <mergeCell ref="M25:M26"/>
    <mergeCell ref="D36:F36"/>
    <mergeCell ref="D23:F23"/>
    <mergeCell ref="A25:A26"/>
    <mergeCell ref="B25:B26"/>
    <mergeCell ref="C25:C26"/>
    <mergeCell ref="D25:E25"/>
    <mergeCell ref="G9:G10"/>
    <mergeCell ref="I9:I10"/>
    <mergeCell ref="K9:K10"/>
    <mergeCell ref="M9:M10"/>
    <mergeCell ref="D22:F22"/>
    <mergeCell ref="A7:E7"/>
    <mergeCell ref="A9:A10"/>
    <mergeCell ref="B9:B10"/>
    <mergeCell ref="C9:C10"/>
    <mergeCell ref="D9:E9"/>
  </mergeCells>
  <pageMargins left="0.196527777777778" right="0.196527777777778" top="0.57083333333333297" bottom="0.56597222222222199" header="0.511811023622047" footer="0.196527777777778"/>
  <pageSetup paperSize="9" scale="95" pageOrder="overThenDown" orientation="landscape" horizontalDpi="300" verticalDpi="300"/>
  <headerFooter>
    <oddFooter>&amp;C&amp;6&amp;P de&amp;N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6"/>
  <sheetViews>
    <sheetView zoomScaleNormal="100" workbookViewId="0"/>
  </sheetViews>
  <sheetFormatPr defaultColWidth="8.7109375" defaultRowHeight="12.75"/>
  <cols>
    <col min="1" max="1" width="68.140625" customWidth="1"/>
    <col min="2" max="2" width="26.140625" customWidth="1"/>
    <col min="3" max="3" width="24.140625" customWidth="1"/>
    <col min="4" max="4" width="16.42578125" customWidth="1"/>
    <col min="5" max="5" width="22.140625" customWidth="1"/>
    <col min="6" max="6" width="34.28515625" customWidth="1"/>
    <col min="7" max="7" width="16.7109375" customWidth="1"/>
    <col min="8" max="64" width="9.5703125" customWidth="1"/>
    <col min="65" max="257" width="12.140625" customWidth="1"/>
    <col min="258" max="258" width="9.140625" customWidth="1"/>
  </cols>
  <sheetData>
    <row r="76" ht="13.5" customHeight="1"/>
  </sheetData>
  <pageMargins left="0.51180555555555596" right="0.51180555555555596" top="1.08263888888889" bottom="1.08263888888889" header="0.511811023622047" footer="0.511811023622047"/>
  <pageSetup paperSize="9" pageOrder="overThenDown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W65536"/>
  <sheetViews>
    <sheetView zoomScaleNormal="100" workbookViewId="0"/>
  </sheetViews>
  <sheetFormatPr defaultColWidth="8.7109375" defaultRowHeight="12.75"/>
  <cols>
    <col min="1" max="1" width="2" style="1" customWidth="1"/>
    <col min="2" max="2" width="42.28515625" style="1" customWidth="1"/>
    <col min="3" max="3" width="15.42578125" style="33" customWidth="1"/>
    <col min="4" max="4" width="0.7109375" style="1" customWidth="1"/>
    <col min="5" max="5" width="30.140625" style="1" customWidth="1"/>
    <col min="6" max="6" width="0.7109375" style="1" customWidth="1"/>
    <col min="7" max="7" width="29.28515625" style="1" customWidth="1"/>
    <col min="8" max="8" width="0.7109375" style="1" customWidth="1"/>
    <col min="9" max="9" width="40" style="1" customWidth="1"/>
    <col min="10" max="10" width="0.7109375" style="1" customWidth="1"/>
    <col min="11" max="11" width="9.140625" style="1" customWidth="1"/>
    <col min="12" max="12" width="9.42578125" style="1" customWidth="1"/>
    <col min="13" max="13" width="9.140625" style="1" customWidth="1"/>
    <col min="14" max="14" width="27" style="1" customWidth="1"/>
    <col min="15" max="257" width="9.140625" style="1" customWidth="1"/>
    <col min="258" max="258" width="9.140625" customWidth="1"/>
  </cols>
  <sheetData>
    <row r="1" spans="1:14" ht="9" customHeight="1">
      <c r="A1" s="3" t="s">
        <v>132</v>
      </c>
    </row>
    <row r="2" spans="1:14" ht="9" customHeight="1">
      <c r="A2" s="3" t="s">
        <v>133</v>
      </c>
    </row>
    <row r="3" spans="1:14" ht="15" customHeight="1">
      <c r="A3" s="5" t="s">
        <v>134</v>
      </c>
    </row>
    <row r="4" spans="1:14" ht="98.25" customHeight="1">
      <c r="A4" s="365" t="s">
        <v>135</v>
      </c>
      <c r="B4" s="365"/>
      <c r="C4" s="365"/>
      <c r="D4" s="365"/>
      <c r="E4" s="365"/>
      <c r="F4" s="365"/>
      <c r="G4" s="365"/>
      <c r="H4" s="365"/>
      <c r="I4" s="365"/>
      <c r="J4" s="365"/>
    </row>
    <row r="5" spans="1:14" ht="7.5" customHeight="1"/>
    <row r="6" spans="1:14" ht="39" customHeight="1">
      <c r="B6" s="377" t="s">
        <v>5</v>
      </c>
      <c r="C6" s="378" t="s">
        <v>136</v>
      </c>
      <c r="D6" s="153"/>
      <c r="E6" s="378" t="s">
        <v>137</v>
      </c>
      <c r="F6" s="153"/>
      <c r="G6" s="378" t="s">
        <v>138</v>
      </c>
      <c r="H6" s="153"/>
      <c r="I6" s="378" t="s">
        <v>86</v>
      </c>
    </row>
    <row r="7" spans="1:14" ht="39" customHeight="1">
      <c r="B7" s="377"/>
      <c r="C7" s="378"/>
      <c r="D7" s="153"/>
      <c r="E7" s="378"/>
      <c r="F7" s="153"/>
      <c r="G7" s="378"/>
      <c r="H7" s="153"/>
      <c r="I7" s="378"/>
    </row>
    <row r="8" spans="1:14" ht="30" customHeight="1">
      <c r="B8" s="140" t="s">
        <v>10</v>
      </c>
      <c r="C8" s="154" t="s">
        <v>95</v>
      </c>
      <c r="D8" s="155"/>
      <c r="E8" s="156">
        <f>Total!D11</f>
        <v>208560.14</v>
      </c>
      <c r="F8" s="155"/>
      <c r="G8" s="156">
        <f>Total!E11</f>
        <v>21832.07</v>
      </c>
      <c r="H8" s="155"/>
      <c r="I8" s="156">
        <f t="shared" ref="I8:I15" si="0">E8-G8</f>
        <v>186728.07</v>
      </c>
    </row>
    <row r="9" spans="1:14" ht="30" customHeight="1">
      <c r="B9" s="145" t="s">
        <v>21</v>
      </c>
      <c r="C9" s="157" t="s">
        <v>95</v>
      </c>
      <c r="D9" s="155"/>
      <c r="E9" s="158">
        <f>Total!D12</f>
        <v>70543.11</v>
      </c>
      <c r="F9" s="155"/>
      <c r="G9" s="158">
        <f>Total!E12</f>
        <v>34077.360000000001</v>
      </c>
      <c r="H9" s="155"/>
      <c r="I9" s="159">
        <f t="shared" si="0"/>
        <v>36465.75</v>
      </c>
      <c r="M9" s="58"/>
    </row>
    <row r="10" spans="1:14" ht="30" customHeight="1">
      <c r="B10" s="145" t="s">
        <v>12</v>
      </c>
      <c r="C10" s="157" t="s">
        <v>95</v>
      </c>
      <c r="D10" s="155"/>
      <c r="E10" s="158">
        <f>Total!D13</f>
        <v>200833.85</v>
      </c>
      <c r="F10" s="155"/>
      <c r="G10" s="158">
        <f>Total!E13</f>
        <v>69349.740000000005</v>
      </c>
      <c r="H10" s="155"/>
      <c r="I10" s="159">
        <f t="shared" si="0"/>
        <v>131484.10999999999</v>
      </c>
    </row>
    <row r="11" spans="1:14" ht="30" customHeight="1">
      <c r="B11" s="145" t="s">
        <v>13</v>
      </c>
      <c r="C11" s="157" t="s">
        <v>95</v>
      </c>
      <c r="D11" s="155"/>
      <c r="E11" s="158">
        <f>Total!D14</f>
        <v>14249.29</v>
      </c>
      <c r="F11" s="155"/>
      <c r="G11" s="158">
        <f>Total!E14</f>
        <v>13283.800000000001</v>
      </c>
      <c r="H11" s="155"/>
      <c r="I11" s="159">
        <f t="shared" si="0"/>
        <v>965.48999999999978</v>
      </c>
    </row>
    <row r="12" spans="1:14" ht="30" customHeight="1">
      <c r="B12" s="145" t="s">
        <v>14</v>
      </c>
      <c r="C12" s="157" t="s">
        <v>95</v>
      </c>
      <c r="D12" s="155"/>
      <c r="E12" s="158">
        <f>Total!D15</f>
        <v>150074.32</v>
      </c>
      <c r="F12" s="155"/>
      <c r="G12" s="158">
        <f>Total!E15</f>
        <v>183639.98</v>
      </c>
      <c r="H12" s="155"/>
      <c r="I12" s="156">
        <f t="shared" si="0"/>
        <v>-33565.660000000003</v>
      </c>
    </row>
    <row r="13" spans="1:14" ht="30" customHeight="1">
      <c r="B13" s="145" t="s">
        <v>15</v>
      </c>
      <c r="C13" s="157" t="s">
        <v>95</v>
      </c>
      <c r="D13" s="155"/>
      <c r="E13" s="158">
        <f>Total!D16</f>
        <v>125673.09999999999</v>
      </c>
      <c r="F13" s="155"/>
      <c r="G13" s="158">
        <f>Total!E16</f>
        <v>84100.43</v>
      </c>
      <c r="H13" s="155"/>
      <c r="I13" s="159">
        <f t="shared" si="0"/>
        <v>41572.67</v>
      </c>
    </row>
    <row r="14" spans="1:14" ht="30" customHeight="1">
      <c r="B14" s="145" t="s">
        <v>16</v>
      </c>
      <c r="C14" s="160" t="s">
        <v>95</v>
      </c>
      <c r="D14" s="155"/>
      <c r="E14" s="161">
        <f>Total!D17</f>
        <v>155976.26999999999</v>
      </c>
      <c r="F14" s="155"/>
      <c r="G14" s="161">
        <f>Total!E17</f>
        <v>19133.02</v>
      </c>
      <c r="H14" s="155"/>
      <c r="I14" s="156">
        <f t="shared" si="0"/>
        <v>136843.25</v>
      </c>
    </row>
    <row r="15" spans="1:14" ht="30" customHeight="1">
      <c r="B15" s="145" t="s">
        <v>18</v>
      </c>
      <c r="C15" s="160" t="s">
        <v>95</v>
      </c>
      <c r="D15" s="155"/>
      <c r="E15" s="161">
        <f>Total!D18</f>
        <v>180719.5</v>
      </c>
      <c r="F15" s="155"/>
      <c r="G15" s="161">
        <f>Total!E18</f>
        <v>123367.72000000002</v>
      </c>
      <c r="H15" s="155"/>
      <c r="I15" s="156">
        <f t="shared" si="0"/>
        <v>57351.779999999984</v>
      </c>
    </row>
    <row r="16" spans="1:14" ht="39" customHeight="1">
      <c r="B16" s="152" t="s">
        <v>9</v>
      </c>
      <c r="C16" s="162"/>
      <c r="D16" s="163"/>
      <c r="E16" s="164">
        <f>SUM(E8:E15)</f>
        <v>1106629.58</v>
      </c>
      <c r="F16" s="153"/>
      <c r="G16" s="164">
        <f>SUM(G8:G15)</f>
        <v>548784.12</v>
      </c>
      <c r="H16" s="153"/>
      <c r="I16" s="164">
        <f>SUM(I8:I15)</f>
        <v>557845.46</v>
      </c>
      <c r="N16" s="15"/>
    </row>
    <row r="17" spans="2:14" ht="10.5" customHeight="1">
      <c r="N17" s="15"/>
    </row>
    <row r="18" spans="2:14" ht="33.75" customHeight="1">
      <c r="B18" s="165"/>
      <c r="C18" s="166"/>
      <c r="D18" s="165"/>
      <c r="E18" s="379" t="s">
        <v>110</v>
      </c>
      <c r="F18" s="379"/>
      <c r="G18" s="379"/>
      <c r="H18" s="167"/>
      <c r="I18" s="164" t="e">
        <f>NA()</f>
        <v>#N/A</v>
      </c>
      <c r="N18" s="15"/>
    </row>
    <row r="19" spans="2:14" ht="8.25" customHeight="1">
      <c r="B19" s="165"/>
      <c r="C19" s="166"/>
      <c r="D19" s="165"/>
      <c r="E19" s="165"/>
      <c r="F19" s="167"/>
      <c r="G19" s="168"/>
      <c r="H19" s="167"/>
      <c r="I19" s="168"/>
      <c r="N19" s="15"/>
    </row>
    <row r="20" spans="2:14" ht="39" customHeight="1">
      <c r="B20" s="377" t="s">
        <v>5</v>
      </c>
      <c r="C20" s="378" t="s">
        <v>136</v>
      </c>
      <c r="D20" s="153"/>
      <c r="E20" s="378" t="s">
        <v>137</v>
      </c>
      <c r="F20" s="153"/>
      <c r="G20" s="378" t="s">
        <v>138</v>
      </c>
      <c r="H20" s="153"/>
      <c r="I20" s="378" t="s">
        <v>86</v>
      </c>
    </row>
    <row r="21" spans="2:14" ht="39" customHeight="1">
      <c r="B21" s="377"/>
      <c r="C21" s="378"/>
      <c r="D21" s="153"/>
      <c r="E21" s="378"/>
      <c r="F21" s="153"/>
      <c r="G21" s="378"/>
      <c r="H21" s="153"/>
      <c r="I21" s="378"/>
    </row>
    <row r="22" spans="2:14" ht="35.25" customHeight="1">
      <c r="B22" s="145" t="s">
        <v>17</v>
      </c>
      <c r="C22" s="169" t="s">
        <v>99</v>
      </c>
      <c r="D22" s="155"/>
      <c r="E22" s="158">
        <f>Total!D27</f>
        <v>170903.73</v>
      </c>
      <c r="F22" s="167"/>
      <c r="G22" s="170">
        <f>Total!E27</f>
        <v>288810.05</v>
      </c>
      <c r="H22" s="167"/>
      <c r="I22" s="171">
        <f t="shared" ref="I22:I29" si="1">E22-G22</f>
        <v>-117906.31999999998</v>
      </c>
    </row>
    <row r="23" spans="2:14" ht="35.25" customHeight="1">
      <c r="B23" s="145" t="s">
        <v>20</v>
      </c>
      <c r="C23" s="169" t="s">
        <v>99</v>
      </c>
      <c r="D23" s="155"/>
      <c r="E23" s="158">
        <f>Total!D28</f>
        <v>235650.07</v>
      </c>
      <c r="F23" s="167"/>
      <c r="G23" s="170">
        <f>Total!E28</f>
        <v>149280.44</v>
      </c>
      <c r="H23" s="167"/>
      <c r="I23" s="171">
        <f t="shared" si="1"/>
        <v>86369.63</v>
      </c>
    </row>
    <row r="24" spans="2:14" ht="35.25" customHeight="1">
      <c r="B24" s="145" t="s">
        <v>11</v>
      </c>
      <c r="C24" s="169" t="s">
        <v>99</v>
      </c>
      <c r="D24" s="155"/>
      <c r="E24" s="158">
        <f>Total!D29</f>
        <v>72088.73</v>
      </c>
      <c r="F24" s="167"/>
      <c r="G24" s="170">
        <f>Total!E29</f>
        <v>72919.7</v>
      </c>
      <c r="H24" s="167"/>
      <c r="I24" s="171">
        <f t="shared" si="1"/>
        <v>-830.97000000000116</v>
      </c>
    </row>
    <row r="25" spans="2:14" ht="35.25" customHeight="1">
      <c r="B25" s="145" t="s">
        <v>22</v>
      </c>
      <c r="C25" s="169" t="s">
        <v>99</v>
      </c>
      <c r="D25" s="155"/>
      <c r="E25" s="161">
        <f>Total!D30</f>
        <v>91434.04</v>
      </c>
      <c r="F25" s="167"/>
      <c r="G25" s="172">
        <f>Total!E30</f>
        <v>64497.739999999991</v>
      </c>
      <c r="H25" s="167"/>
      <c r="I25" s="171">
        <f t="shared" si="1"/>
        <v>26936.300000000003</v>
      </c>
    </row>
    <row r="26" spans="2:14" ht="35.25" customHeight="1">
      <c r="B26" s="145" t="s">
        <v>19</v>
      </c>
      <c r="C26" s="173" t="s">
        <v>139</v>
      </c>
      <c r="D26" s="155"/>
      <c r="E26" s="161">
        <f>Total!D19</f>
        <v>104182.23</v>
      </c>
      <c r="F26" s="167"/>
      <c r="G26" s="172">
        <f>Total!E19</f>
        <v>86236.920000000013</v>
      </c>
      <c r="H26" s="167"/>
      <c r="I26" s="171">
        <f t="shared" si="1"/>
        <v>17945.309999999983</v>
      </c>
    </row>
    <row r="27" spans="2:14" ht="35.25" customHeight="1">
      <c r="B27" s="145" t="s">
        <v>23</v>
      </c>
      <c r="C27" s="173" t="s">
        <v>139</v>
      </c>
      <c r="D27" s="155"/>
      <c r="E27" s="161">
        <f>Total!D31</f>
        <v>204769.12000000002</v>
      </c>
      <c r="F27" s="167"/>
      <c r="G27" s="172">
        <f>Total!E31</f>
        <v>149641.87</v>
      </c>
      <c r="H27" s="167"/>
      <c r="I27" s="170">
        <f t="shared" si="1"/>
        <v>55127.250000000029</v>
      </c>
    </row>
    <row r="28" spans="2:14" ht="35.25" customHeight="1">
      <c r="B28" s="145" t="s">
        <v>25</v>
      </c>
      <c r="C28" s="173" t="s">
        <v>139</v>
      </c>
      <c r="D28" s="155"/>
      <c r="E28" s="161">
        <f>Total!D32</f>
        <v>24181.38</v>
      </c>
      <c r="F28" s="167"/>
      <c r="G28" s="172">
        <f>Total!E32</f>
        <v>18716.32</v>
      </c>
      <c r="H28" s="167"/>
      <c r="I28" s="171">
        <f t="shared" si="1"/>
        <v>5465.0600000000013</v>
      </c>
    </row>
    <row r="29" spans="2:14" ht="35.25" customHeight="1">
      <c r="B29" s="145" t="s">
        <v>24</v>
      </c>
      <c r="C29" s="173" t="s">
        <v>139</v>
      </c>
      <c r="D29" s="155"/>
      <c r="E29" s="161">
        <f>Total!D33</f>
        <v>41115.449999999997</v>
      </c>
      <c r="F29" s="167"/>
      <c r="G29" s="172">
        <f>Total!E33</f>
        <v>13721.12</v>
      </c>
      <c r="H29" s="167"/>
      <c r="I29" s="171">
        <f t="shared" si="1"/>
        <v>27394.329999999994</v>
      </c>
    </row>
    <row r="30" spans="2:14" ht="39" customHeight="1">
      <c r="B30" s="152" t="s">
        <v>9</v>
      </c>
      <c r="C30" s="174"/>
      <c r="D30" s="163"/>
      <c r="E30" s="164">
        <f>SUM(E22:E29)</f>
        <v>944324.75</v>
      </c>
      <c r="F30" s="167"/>
      <c r="G30" s="164">
        <f>SUM(G22:G29)</f>
        <v>843824.15999999992</v>
      </c>
      <c r="H30" s="167"/>
      <c r="I30" s="164">
        <f>SUM(I22:I24)</f>
        <v>-32367.659999999974</v>
      </c>
    </row>
    <row r="31" spans="2:14" ht="9" customHeight="1">
      <c r="B31" s="165"/>
      <c r="C31" s="166"/>
      <c r="D31" s="165"/>
      <c r="E31" s="165"/>
      <c r="F31" s="167"/>
      <c r="G31" s="167"/>
      <c r="H31" s="167"/>
      <c r="I31" s="167"/>
    </row>
    <row r="32" spans="2:14" ht="34.5" customHeight="1">
      <c r="B32" s="165"/>
      <c r="C32" s="166"/>
      <c r="D32" s="165"/>
      <c r="E32" s="379" t="s">
        <v>112</v>
      </c>
      <c r="F32" s="379"/>
      <c r="G32" s="379"/>
      <c r="H32" s="167"/>
      <c r="I32" s="164">
        <f>I22+I26</f>
        <v>-99961.01</v>
      </c>
    </row>
    <row r="33" spans="2:9" ht="10.5" customHeight="1">
      <c r="B33" s="112"/>
      <c r="C33" s="175"/>
      <c r="D33" s="112"/>
      <c r="E33" s="112"/>
      <c r="F33" s="113"/>
      <c r="G33" s="176"/>
      <c r="H33" s="113"/>
      <c r="I33" s="176"/>
    </row>
    <row r="34" spans="2:9" ht="39" customHeight="1">
      <c r="B34" s="152" t="s">
        <v>140</v>
      </c>
      <c r="C34" s="177"/>
      <c r="D34" s="163"/>
      <c r="E34" s="164">
        <f>E16+E30</f>
        <v>2050954.33</v>
      </c>
      <c r="F34" s="167"/>
      <c r="G34" s="164">
        <f>G16+G30</f>
        <v>1392608.2799999998</v>
      </c>
      <c r="H34" s="167"/>
      <c r="I34" s="164">
        <f>I16+I30</f>
        <v>525477.80000000005</v>
      </c>
    </row>
    <row r="35" spans="2:9" ht="12" customHeight="1">
      <c r="B35" s="165"/>
      <c r="C35" s="165"/>
      <c r="D35" s="167"/>
      <c r="E35" s="167"/>
      <c r="F35" s="167"/>
      <c r="G35" s="167"/>
      <c r="H35" s="167"/>
      <c r="I35" s="167"/>
    </row>
    <row r="36" spans="2:9" ht="39" customHeight="1">
      <c r="B36" s="165"/>
      <c r="C36" s="165"/>
      <c r="D36" s="167"/>
      <c r="E36" s="379" t="s">
        <v>114</v>
      </c>
      <c r="F36" s="379"/>
      <c r="G36" s="379"/>
      <c r="H36" s="167"/>
      <c r="I36" s="164" t="e">
        <f>I18+I32</f>
        <v>#N/A</v>
      </c>
    </row>
    <row r="38" spans="2:9" ht="18.75" customHeight="1">
      <c r="B38" s="112"/>
    </row>
    <row r="65536" ht="12.75" customHeight="1"/>
  </sheetData>
  <mergeCells count="14">
    <mergeCell ref="I20:I21"/>
    <mergeCell ref="E32:G32"/>
    <mergeCell ref="E36:G36"/>
    <mergeCell ref="E18:G18"/>
    <mergeCell ref="B20:B21"/>
    <mergeCell ref="C20:C21"/>
    <mergeCell ref="E20:E21"/>
    <mergeCell ref="G20:G21"/>
    <mergeCell ref="A4:J4"/>
    <mergeCell ref="B6:B7"/>
    <mergeCell ref="C6:C7"/>
    <mergeCell ref="E6:E7"/>
    <mergeCell ref="G6:G7"/>
    <mergeCell ref="I6:I7"/>
  </mergeCells>
  <pageMargins left="0.196527777777778" right="0.196527777777778" top="0.57083333333333297" bottom="0.56597222222222199" header="0.511811023622047" footer="0.196527777777778"/>
  <pageSetup paperSize="77" scale="95" pageOrder="overThenDown" orientation="landscape" horizontalDpi="300" verticalDpi="300"/>
  <headerFooter>
    <oddFooter>&amp;C&amp;6&amp;P de&amp;N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43"/>
  <sheetViews>
    <sheetView zoomScaleNormal="100" workbookViewId="0">
      <selection activeCell="B7" sqref="B7:I7"/>
    </sheetView>
  </sheetViews>
  <sheetFormatPr defaultColWidth="8.7109375" defaultRowHeight="12.75"/>
  <cols>
    <col min="1" max="1" width="55" style="1" customWidth="1"/>
    <col min="2" max="2" width="39.5703125" style="1" customWidth="1"/>
    <col min="3" max="3" width="11.28515625" style="33" customWidth="1"/>
    <col min="4" max="4" width="0.7109375" style="1" customWidth="1"/>
    <col min="5" max="9" width="22.140625" style="1" customWidth="1"/>
    <col min="10" max="10" width="4.85546875" style="1" customWidth="1"/>
    <col min="11" max="11" width="40" style="1" customWidth="1"/>
    <col min="12" max="12" width="16.42578125" style="1" hidden="1" customWidth="1"/>
    <col min="13" max="13" width="12.140625" style="1" customWidth="1"/>
    <col min="14" max="14" width="9.42578125" style="1" customWidth="1"/>
    <col min="15" max="257" width="9.140625" style="1" customWidth="1"/>
    <col min="258" max="258" width="9.140625" customWidth="1"/>
  </cols>
  <sheetData>
    <row r="1" spans="1:17" ht="16.5" customHeight="1">
      <c r="A1" s="123" t="s">
        <v>118</v>
      </c>
      <c r="B1" s="124"/>
      <c r="C1" s="178"/>
      <c r="D1" s="124"/>
      <c r="E1" s="124"/>
      <c r="F1" s="124"/>
      <c r="G1" s="124"/>
      <c r="H1" s="124"/>
      <c r="I1" s="125"/>
    </row>
    <row r="2" spans="1:17" ht="16.5" customHeight="1">
      <c r="A2" s="126" t="s">
        <v>119</v>
      </c>
      <c r="I2" s="127"/>
    </row>
    <row r="3" spans="1:17" ht="16.5" customHeight="1">
      <c r="A3" s="126" t="s">
        <v>120</v>
      </c>
      <c r="I3" s="127"/>
    </row>
    <row r="4" spans="1:17" ht="16.5" customHeight="1">
      <c r="A4" s="126" t="s">
        <v>121</v>
      </c>
      <c r="I4" s="127"/>
    </row>
    <row r="5" spans="1:17" ht="16.5" customHeight="1">
      <c r="A5" s="128" t="s">
        <v>122</v>
      </c>
      <c r="B5" s="129"/>
      <c r="C5" s="179"/>
      <c r="D5" s="129"/>
      <c r="E5" s="129"/>
      <c r="F5" s="129"/>
      <c r="G5" s="129"/>
      <c r="H5" s="129"/>
      <c r="I5" s="130"/>
    </row>
    <row r="6" spans="1:17" ht="15" customHeight="1">
      <c r="B6" s="180"/>
    </row>
    <row r="7" spans="1:17" ht="133.5" customHeight="1">
      <c r="A7" s="181"/>
      <c r="B7" s="381" t="s">
        <v>213</v>
      </c>
      <c r="C7" s="381"/>
      <c r="D7" s="381"/>
      <c r="E7" s="381"/>
      <c r="F7" s="381"/>
      <c r="G7" s="381"/>
      <c r="H7" s="381"/>
      <c r="I7" s="381"/>
      <c r="J7" s="182"/>
      <c r="K7" s="182"/>
      <c r="L7" s="182"/>
    </row>
    <row r="9" spans="1:17" ht="51" customHeight="1">
      <c r="A9" s="183" t="s">
        <v>116</v>
      </c>
      <c r="B9" s="382" t="s">
        <v>141</v>
      </c>
      <c r="C9" s="382"/>
      <c r="D9" s="382"/>
      <c r="E9" s="382"/>
      <c r="F9" s="184" t="s">
        <v>142</v>
      </c>
      <c r="G9" s="184" t="s">
        <v>143</v>
      </c>
      <c r="H9" s="184" t="s">
        <v>144</v>
      </c>
      <c r="I9" s="184" t="s">
        <v>145</v>
      </c>
      <c r="K9" s="15"/>
    </row>
    <row r="10" spans="1:17" ht="28.5" customHeight="1">
      <c r="A10" s="185" t="s">
        <v>98</v>
      </c>
      <c r="B10" s="186" t="s">
        <v>18</v>
      </c>
      <c r="C10" s="187" t="s">
        <v>146</v>
      </c>
      <c r="D10" s="188"/>
      <c r="E10" s="189">
        <f>Total!G18</f>
        <v>57351.779999999984</v>
      </c>
      <c r="F10" s="190">
        <v>0</v>
      </c>
      <c r="G10" s="190">
        <f>E10+F10</f>
        <v>57351.779999999984</v>
      </c>
      <c r="H10" s="191">
        <v>0</v>
      </c>
      <c r="I10" s="192">
        <f>G10-H10</f>
        <v>57351.779999999984</v>
      </c>
    </row>
    <row r="11" spans="1:17" ht="28.5" customHeight="1">
      <c r="A11" s="193"/>
      <c r="B11" s="194"/>
      <c r="C11" s="195"/>
      <c r="D11" s="196"/>
      <c r="E11" s="197"/>
      <c r="F11" s="198"/>
      <c r="G11" s="198"/>
      <c r="H11" s="199"/>
      <c r="I11" s="200"/>
    </row>
    <row r="12" spans="1:17" ht="28.5" customHeight="1">
      <c r="A12" s="201" t="s">
        <v>116</v>
      </c>
      <c r="B12" s="383" t="s">
        <v>141</v>
      </c>
      <c r="C12" s="383"/>
      <c r="D12" s="383"/>
      <c r="E12" s="383"/>
      <c r="F12" s="202" t="s">
        <v>142</v>
      </c>
      <c r="G12" s="202" t="s">
        <v>143</v>
      </c>
      <c r="H12" s="202" t="s">
        <v>144</v>
      </c>
      <c r="I12" s="202" t="s">
        <v>145</v>
      </c>
    </row>
    <row r="13" spans="1:17" ht="28.5" customHeight="1">
      <c r="A13" s="203" t="s">
        <v>102</v>
      </c>
      <c r="B13" s="204" t="s">
        <v>19</v>
      </c>
      <c r="C13" s="205" t="s">
        <v>95</v>
      </c>
      <c r="D13" s="206"/>
      <c r="E13" s="207">
        <f>Total!G19</f>
        <v>17945.309999999983</v>
      </c>
      <c r="F13" s="208">
        <v>0</v>
      </c>
      <c r="G13" s="209">
        <f t="shared" ref="G13:G20" si="0">E13+F13</f>
        <v>17945.309999999983</v>
      </c>
      <c r="H13" s="210">
        <f t="shared" ref="H13:H20" si="1">$E$22*G13</f>
        <v>1609.5304375270941</v>
      </c>
      <c r="I13" s="211">
        <f t="shared" ref="I13:I20" si="2">G13-H13</f>
        <v>16335.77956247289</v>
      </c>
    </row>
    <row r="14" spans="1:17" ht="28.5" customHeight="1">
      <c r="A14" s="212" t="s">
        <v>94</v>
      </c>
      <c r="B14" s="213" t="s">
        <v>10</v>
      </c>
      <c r="C14" s="214" t="s">
        <v>95</v>
      </c>
      <c r="D14" s="213"/>
      <c r="E14" s="215">
        <f>Total!G11</f>
        <v>186728.07</v>
      </c>
      <c r="F14" s="190">
        <v>0</v>
      </c>
      <c r="G14" s="216">
        <f t="shared" si="0"/>
        <v>186728.07</v>
      </c>
      <c r="H14" s="210">
        <f t="shared" si="1"/>
        <v>16747.802752122429</v>
      </c>
      <c r="I14" s="217">
        <f t="shared" si="2"/>
        <v>169980.26724787758</v>
      </c>
    </row>
    <row r="15" spans="1:17" ht="28.5" customHeight="1">
      <c r="A15" s="218" t="s">
        <v>102</v>
      </c>
      <c r="B15" s="219" t="s">
        <v>19</v>
      </c>
      <c r="C15" s="220" t="s">
        <v>95</v>
      </c>
      <c r="D15" s="220"/>
      <c r="E15" s="221">
        <v>87433.69</v>
      </c>
      <c r="F15" s="190">
        <v>0</v>
      </c>
      <c r="G15" s="216">
        <f t="shared" si="0"/>
        <v>87433.69</v>
      </c>
      <c r="H15" s="210">
        <f t="shared" si="1"/>
        <v>7842.0035831260893</v>
      </c>
      <c r="I15" s="217">
        <f t="shared" si="2"/>
        <v>79591.686416873912</v>
      </c>
    </row>
    <row r="16" spans="1:17" ht="28.5" customHeight="1">
      <c r="A16" s="185" t="s">
        <v>100</v>
      </c>
      <c r="B16" s="186" t="s">
        <v>15</v>
      </c>
      <c r="C16" s="187" t="s">
        <v>147</v>
      </c>
      <c r="D16" s="188"/>
      <c r="E16" s="190">
        <f>Total!G16</f>
        <v>41572.67</v>
      </c>
      <c r="F16" s="190">
        <v>0</v>
      </c>
      <c r="G16" s="216">
        <f t="shared" si="0"/>
        <v>41572.67</v>
      </c>
      <c r="H16" s="210">
        <f t="shared" si="1"/>
        <v>3728.6888738210464</v>
      </c>
      <c r="I16" s="217">
        <f t="shared" si="2"/>
        <v>37843.981126178951</v>
      </c>
      <c r="Q16" s="15"/>
    </row>
    <row r="17" spans="1:17" ht="28.5" customHeight="1">
      <c r="A17" s="185" t="s">
        <v>96</v>
      </c>
      <c r="B17" s="186" t="s">
        <v>12</v>
      </c>
      <c r="C17" s="187" t="s">
        <v>95</v>
      </c>
      <c r="D17" s="188"/>
      <c r="E17" s="190">
        <f>Total!G13</f>
        <v>131484.10999999999</v>
      </c>
      <c r="F17" s="190">
        <v>0</v>
      </c>
      <c r="G17" s="216">
        <f t="shared" si="0"/>
        <v>131484.10999999999</v>
      </c>
      <c r="H17" s="210">
        <f t="shared" si="1"/>
        <v>11792.924006114174</v>
      </c>
      <c r="I17" s="217">
        <f t="shared" si="2"/>
        <v>119691.18599388581</v>
      </c>
      <c r="Q17" s="15"/>
    </row>
    <row r="18" spans="1:17" ht="28.5" customHeight="1">
      <c r="A18" s="185" t="s">
        <v>98</v>
      </c>
      <c r="B18" s="222" t="s">
        <v>16</v>
      </c>
      <c r="C18" s="187" t="s">
        <v>95</v>
      </c>
      <c r="D18" s="223"/>
      <c r="E18" s="189">
        <f>Total!G17</f>
        <v>136843.25</v>
      </c>
      <c r="F18" s="190">
        <v>0</v>
      </c>
      <c r="G18" s="216">
        <f t="shared" si="0"/>
        <v>136843.25</v>
      </c>
      <c r="H18" s="210">
        <f t="shared" si="1"/>
        <v>12273.589926567427</v>
      </c>
      <c r="I18" s="217">
        <f t="shared" si="2"/>
        <v>124569.66007343258</v>
      </c>
      <c r="Q18" s="15"/>
    </row>
    <row r="19" spans="1:17" ht="28.5" customHeight="1">
      <c r="A19" s="185" t="s">
        <v>97</v>
      </c>
      <c r="B19" s="186" t="s">
        <v>13</v>
      </c>
      <c r="C19" s="187" t="s">
        <v>147</v>
      </c>
      <c r="D19" s="188"/>
      <c r="E19" s="189">
        <f>Total!G14</f>
        <v>965.48999999999978</v>
      </c>
      <c r="F19" s="190">
        <v>0</v>
      </c>
      <c r="G19" s="216">
        <f t="shared" si="0"/>
        <v>965.48999999999978</v>
      </c>
      <c r="H19" s="210">
        <f t="shared" si="1"/>
        <v>86.595636527206011</v>
      </c>
      <c r="I19" s="217">
        <f t="shared" si="2"/>
        <v>878.89436347279377</v>
      </c>
      <c r="Q19" s="15"/>
    </row>
    <row r="20" spans="1:17" ht="28.5" customHeight="1">
      <c r="A20" s="185" t="s">
        <v>101</v>
      </c>
      <c r="B20" s="186" t="s">
        <v>21</v>
      </c>
      <c r="C20" s="187" t="s">
        <v>146</v>
      </c>
      <c r="D20" s="188"/>
      <c r="E20" s="189">
        <f>Total!G12</f>
        <v>36465.75</v>
      </c>
      <c r="F20" s="190">
        <v>0</v>
      </c>
      <c r="G20" s="216">
        <f t="shared" si="0"/>
        <v>36465.75</v>
      </c>
      <c r="H20" s="210">
        <f t="shared" si="1"/>
        <v>3270.644784194516</v>
      </c>
      <c r="I20" s="217">
        <f t="shared" si="2"/>
        <v>33195.105215805481</v>
      </c>
    </row>
    <row r="21" spans="1:17" ht="50.25" customHeight="1">
      <c r="A21" s="224"/>
      <c r="B21" s="225" t="s">
        <v>9</v>
      </c>
      <c r="C21" s="226"/>
      <c r="D21" s="227"/>
      <c r="E21" s="228">
        <f>SUM(E13:E20)</f>
        <v>639438.34</v>
      </c>
      <c r="F21" s="229">
        <f>SUM(F18:F18)</f>
        <v>0</v>
      </c>
      <c r="G21" s="228">
        <f>SUM(G10:G20)</f>
        <v>696790.11999999988</v>
      </c>
      <c r="H21" s="230">
        <f>SUM(H13:H20)</f>
        <v>57351.779999999992</v>
      </c>
      <c r="I21" s="231">
        <f>SUM(I10:I20)</f>
        <v>639438.34</v>
      </c>
    </row>
    <row r="22" spans="1:17" ht="40.5" customHeight="1">
      <c r="B22" s="232"/>
      <c r="C22" s="137"/>
      <c r="D22" s="233"/>
      <c r="E22" s="234">
        <f>E10/E21</f>
        <v>8.9690868395535972E-2</v>
      </c>
    </row>
    <row r="23" spans="1:17" ht="36" customHeight="1">
      <c r="B23" s="232"/>
      <c r="C23" s="137"/>
      <c r="D23" s="233"/>
      <c r="E23" s="234"/>
    </row>
    <row r="24" spans="1:17" ht="30" customHeight="1">
      <c r="A24" s="201" t="s">
        <v>116</v>
      </c>
      <c r="B24" s="383" t="s">
        <v>148</v>
      </c>
      <c r="C24" s="383"/>
      <c r="D24" s="383"/>
      <c r="E24" s="383"/>
      <c r="F24" s="202" t="s">
        <v>149</v>
      </c>
      <c r="G24" s="202" t="s">
        <v>150</v>
      </c>
      <c r="H24" s="202" t="s">
        <v>144</v>
      </c>
      <c r="I24" s="202" t="s">
        <v>145</v>
      </c>
    </row>
    <row r="25" spans="1:17" ht="23.25" customHeight="1">
      <c r="A25" s="84" t="s">
        <v>98</v>
      </c>
      <c r="B25" s="140" t="s">
        <v>14</v>
      </c>
      <c r="C25" s="235" t="s">
        <v>99</v>
      </c>
      <c r="D25" s="236"/>
      <c r="E25" s="237">
        <f>Total!G15</f>
        <v>-33565.660000000003</v>
      </c>
      <c r="F25" s="238">
        <v>0</v>
      </c>
      <c r="G25" s="239">
        <f t="shared" ref="G25:G32" si="3">E25+F25</f>
        <v>-33565.660000000003</v>
      </c>
      <c r="H25" s="240">
        <v>0</v>
      </c>
      <c r="I25" s="241">
        <f>G25-H25</f>
        <v>-33565.660000000003</v>
      </c>
    </row>
    <row r="26" spans="1:17" ht="23.25" customHeight="1">
      <c r="A26" s="185" t="s">
        <v>103</v>
      </c>
      <c r="B26" s="145" t="s">
        <v>17</v>
      </c>
      <c r="C26" s="141" t="s">
        <v>99</v>
      </c>
      <c r="D26" s="242"/>
      <c r="E26" s="239">
        <f>Total!G27</f>
        <v>-117906.31999999998</v>
      </c>
      <c r="F26" s="238">
        <v>0</v>
      </c>
      <c r="G26" s="239">
        <f t="shared" si="3"/>
        <v>-117906.31999999998</v>
      </c>
      <c r="H26" s="240">
        <v>0</v>
      </c>
      <c r="I26" s="241">
        <f>G26-H26</f>
        <v>-117906.31999999998</v>
      </c>
    </row>
    <row r="27" spans="1:17" ht="23.25" customHeight="1">
      <c r="A27" s="185" t="s">
        <v>105</v>
      </c>
      <c r="B27" s="145" t="s">
        <v>20</v>
      </c>
      <c r="C27" s="141" t="s">
        <v>99</v>
      </c>
      <c r="D27" s="242"/>
      <c r="E27" s="239">
        <f>Total!G28</f>
        <v>86369.63</v>
      </c>
      <c r="F27" s="238">
        <v>0</v>
      </c>
      <c r="G27" s="239">
        <f t="shared" si="3"/>
        <v>86369.63</v>
      </c>
      <c r="H27" s="240">
        <v>0</v>
      </c>
      <c r="I27" s="241">
        <f>G27-H27</f>
        <v>86369.63</v>
      </c>
    </row>
    <row r="28" spans="1:17" ht="23.25" customHeight="1">
      <c r="A28" s="185" t="s">
        <v>104</v>
      </c>
      <c r="B28" s="145" t="s">
        <v>11</v>
      </c>
      <c r="C28" s="141" t="s">
        <v>99</v>
      </c>
      <c r="D28" s="242"/>
      <c r="E28" s="239">
        <f>Total!G29</f>
        <v>-830.97000000000116</v>
      </c>
      <c r="F28" s="238">
        <v>0</v>
      </c>
      <c r="G28" s="239">
        <f t="shared" si="3"/>
        <v>-830.97000000000116</v>
      </c>
      <c r="H28" s="240">
        <v>0</v>
      </c>
      <c r="I28" s="241">
        <f>G28-H28</f>
        <v>-830.97000000000116</v>
      </c>
    </row>
    <row r="29" spans="1:17" ht="23.25" customHeight="1">
      <c r="A29" s="185" t="s">
        <v>106</v>
      </c>
      <c r="B29" s="145" t="s">
        <v>22</v>
      </c>
      <c r="C29" s="141" t="s">
        <v>99</v>
      </c>
      <c r="D29" s="242"/>
      <c r="E29" s="239">
        <f>Total!G30</f>
        <v>26936.300000000003</v>
      </c>
      <c r="F29" s="238">
        <v>0</v>
      </c>
      <c r="G29" s="239">
        <f t="shared" si="3"/>
        <v>26936.300000000003</v>
      </c>
      <c r="H29" s="240">
        <v>0</v>
      </c>
      <c r="I29" s="241">
        <v>0</v>
      </c>
    </row>
    <row r="30" spans="1:17" ht="23.25" customHeight="1">
      <c r="A30" s="185" t="s">
        <v>107</v>
      </c>
      <c r="B30" s="145" t="s">
        <v>23</v>
      </c>
      <c r="C30" s="141" t="s">
        <v>139</v>
      </c>
      <c r="D30" s="242"/>
      <c r="E30" s="239">
        <f>Total!G31</f>
        <v>55127.250000000029</v>
      </c>
      <c r="F30" s="238">
        <v>0</v>
      </c>
      <c r="G30" s="239">
        <f t="shared" si="3"/>
        <v>55127.250000000029</v>
      </c>
      <c r="H30" s="240">
        <v>0</v>
      </c>
      <c r="I30" s="241">
        <f>G30-H30</f>
        <v>55127.250000000029</v>
      </c>
    </row>
    <row r="31" spans="1:17" ht="23.25" customHeight="1">
      <c r="A31" s="185" t="s">
        <v>108</v>
      </c>
      <c r="B31" s="145" t="s">
        <v>25</v>
      </c>
      <c r="C31" s="141" t="s">
        <v>139</v>
      </c>
      <c r="D31" s="242"/>
      <c r="E31" s="239">
        <f>Total!G32</f>
        <v>5465.0600000000013</v>
      </c>
      <c r="F31" s="238">
        <v>0</v>
      </c>
      <c r="G31" s="239">
        <f t="shared" si="3"/>
        <v>5465.0600000000013</v>
      </c>
      <c r="H31" s="240">
        <v>0</v>
      </c>
      <c r="I31" s="241">
        <f>G31-H31</f>
        <v>5465.0600000000013</v>
      </c>
    </row>
    <row r="32" spans="1:17" ht="23.25" customHeight="1">
      <c r="A32" s="243" t="s">
        <v>109</v>
      </c>
      <c r="B32" s="145" t="s">
        <v>24</v>
      </c>
      <c r="C32" s="141" t="s">
        <v>139</v>
      </c>
      <c r="D32" s="242"/>
      <c r="E32" s="239">
        <f>Total!G33</f>
        <v>27394.329999999994</v>
      </c>
      <c r="F32" s="238">
        <v>0</v>
      </c>
      <c r="G32" s="239">
        <f t="shared" si="3"/>
        <v>27394.329999999994</v>
      </c>
      <c r="H32" s="240">
        <v>0</v>
      </c>
      <c r="I32" s="241">
        <f>G32-H32</f>
        <v>27394.329999999994</v>
      </c>
    </row>
    <row r="33" spans="1:9" ht="25.5" customHeight="1">
      <c r="A33" s="11"/>
      <c r="B33" s="244" t="s">
        <v>9</v>
      </c>
      <c r="C33" s="244"/>
      <c r="D33" s="245"/>
      <c r="E33" s="246">
        <f>SUM(E26:E32)</f>
        <v>82555.280000000057</v>
      </c>
      <c r="F33" s="247">
        <f>SUM(F26:F32)</f>
        <v>0</v>
      </c>
      <c r="G33" s="246">
        <f>SUM(G26:G32)</f>
        <v>82555.280000000057</v>
      </c>
      <c r="H33" s="247">
        <f>SUM(H26:H32)</f>
        <v>0</v>
      </c>
      <c r="I33" s="247">
        <f>SUM(I26:I32)</f>
        <v>55618.980000000054</v>
      </c>
    </row>
    <row r="34" spans="1:9" ht="28.5" customHeight="1">
      <c r="G34" s="15"/>
    </row>
    <row r="35" spans="1:9" ht="28.5" customHeight="1">
      <c r="E35" s="248"/>
      <c r="G35" s="32"/>
      <c r="H35" s="249"/>
      <c r="I35" s="32"/>
    </row>
    <row r="36" spans="1:9" ht="28.5" customHeight="1">
      <c r="E36" s="380" t="s">
        <v>151</v>
      </c>
      <c r="F36" s="380"/>
      <c r="G36" s="380"/>
      <c r="H36" s="250">
        <v>0</v>
      </c>
    </row>
    <row r="37" spans="1:9" ht="28.5" customHeight="1">
      <c r="E37" s="380" t="s">
        <v>152</v>
      </c>
      <c r="F37" s="380"/>
      <c r="G37" s="380"/>
      <c r="H37" s="251">
        <f>H21</f>
        <v>57351.779999999992</v>
      </c>
    </row>
    <row r="38" spans="1:9" ht="20.25" customHeight="1"/>
    <row r="39" spans="1:9" ht="12" customHeight="1"/>
    <row r="40" spans="1:9" ht="14.25" hidden="1" customHeight="1"/>
    <row r="41" spans="1:9" ht="14.25" customHeight="1"/>
    <row r="42" spans="1:9" ht="21.75" customHeight="1"/>
    <row r="43" spans="1:9" ht="25.5" customHeight="1"/>
  </sheetData>
  <mergeCells count="6">
    <mergeCell ref="E37:G37"/>
    <mergeCell ref="B7:I7"/>
    <mergeCell ref="B9:E9"/>
    <mergeCell ref="B12:E12"/>
    <mergeCell ref="B24:E24"/>
    <mergeCell ref="E36:G36"/>
  </mergeCells>
  <pageMargins left="0.196527777777778" right="0.196527777777778" top="0.57083333333333297" bottom="0.56597222222222199" header="0.511811023622047" footer="0.196527777777778"/>
  <pageSetup paperSize="9" scale="73" pageOrder="overThenDown" orientation="portrait" horizontalDpi="300" verticalDpi="300"/>
  <headerFooter>
    <oddFooter>&amp;C&amp;6&amp;P de&amp;N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F9C76-472C-4CF5-8184-EEDE4C0456CA}">
  <dimension ref="A1:U95"/>
  <sheetViews>
    <sheetView showWhiteSpace="0" topLeftCell="A49" zoomScaleNormal="100" workbookViewId="0">
      <selection activeCell="T66" sqref="T66"/>
    </sheetView>
  </sheetViews>
  <sheetFormatPr defaultRowHeight="12.75"/>
  <cols>
    <col min="1" max="1" width="121.85546875" customWidth="1"/>
    <col min="2" max="7" width="28.42578125" customWidth="1"/>
    <col min="8" max="8" width="34" customWidth="1"/>
    <col min="9" max="13" width="28.42578125" customWidth="1"/>
    <col min="14" max="14" width="31.42578125" customWidth="1"/>
    <col min="15" max="15" width="53.42578125" customWidth="1"/>
    <col min="16" max="16" width="33.85546875" customWidth="1"/>
    <col min="17" max="17" width="28.42578125" customWidth="1"/>
    <col min="18" max="18" width="33.140625" customWidth="1"/>
    <col min="19" max="19" width="28.85546875" customWidth="1"/>
    <col min="20" max="20" width="24" customWidth="1"/>
  </cols>
  <sheetData>
    <row r="1" spans="1:21">
      <c r="A1" s="291" t="s">
        <v>118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3"/>
    </row>
    <row r="2" spans="1:21">
      <c r="A2" s="294" t="s">
        <v>119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6"/>
    </row>
    <row r="3" spans="1:21">
      <c r="A3" s="294" t="s">
        <v>120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6"/>
    </row>
    <row r="4" spans="1:21">
      <c r="A4" s="294" t="s">
        <v>121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6"/>
    </row>
    <row r="5" spans="1:21" ht="13.5" thickBot="1">
      <c r="A5" s="294" t="s">
        <v>122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6"/>
    </row>
    <row r="6" spans="1:21" ht="15.75" customHeight="1" thickBot="1">
      <c r="A6" s="384" t="s">
        <v>264</v>
      </c>
      <c r="B6" s="385"/>
      <c r="C6" s="385"/>
      <c r="D6" s="385"/>
      <c r="E6" s="385"/>
      <c r="F6" s="385"/>
      <c r="G6" s="385" t="s">
        <v>197</v>
      </c>
      <c r="H6" s="385"/>
      <c r="I6" s="385"/>
      <c r="J6" s="385"/>
      <c r="K6" s="385"/>
      <c r="L6" s="385"/>
      <c r="M6" s="385" t="s">
        <v>261</v>
      </c>
      <c r="N6" s="385"/>
      <c r="O6" s="385"/>
      <c r="P6" s="385"/>
      <c r="Q6" s="385"/>
      <c r="R6" s="385"/>
      <c r="S6" s="350"/>
      <c r="T6" s="350"/>
      <c r="U6" s="351"/>
    </row>
    <row r="7" spans="1:21" s="342" customFormat="1" ht="44.25" customHeight="1">
      <c r="A7" s="348" t="s">
        <v>171</v>
      </c>
      <c r="B7" s="348" t="s">
        <v>50</v>
      </c>
      <c r="C7" s="348" t="s">
        <v>172</v>
      </c>
      <c r="D7" s="348" t="s">
        <v>52</v>
      </c>
      <c r="E7" s="348" t="s">
        <v>173</v>
      </c>
      <c r="F7" s="348" t="s">
        <v>174</v>
      </c>
      <c r="G7" s="348" t="s">
        <v>175</v>
      </c>
      <c r="H7" s="348" t="s">
        <v>198</v>
      </c>
      <c r="I7" s="348" t="s">
        <v>176</v>
      </c>
      <c r="J7" s="348" t="s">
        <v>177</v>
      </c>
      <c r="K7" s="348" t="s">
        <v>178</v>
      </c>
      <c r="L7" s="348" t="s">
        <v>179</v>
      </c>
      <c r="M7" s="348" t="s">
        <v>61</v>
      </c>
      <c r="N7" s="348" t="s">
        <v>62</v>
      </c>
      <c r="O7" s="348" t="s">
        <v>180</v>
      </c>
      <c r="P7" s="348" t="s">
        <v>64</v>
      </c>
      <c r="Q7" s="348" t="s">
        <v>181</v>
      </c>
      <c r="R7" s="348" t="s">
        <v>247</v>
      </c>
      <c r="S7" s="349" t="s">
        <v>248</v>
      </c>
      <c r="T7" s="349" t="s">
        <v>249</v>
      </c>
      <c r="U7" s="349" t="s">
        <v>9</v>
      </c>
    </row>
    <row r="8" spans="1:21" s="342" customFormat="1" ht="15.75" customHeight="1">
      <c r="A8" s="344" t="s">
        <v>250</v>
      </c>
      <c r="B8" s="343">
        <v>0</v>
      </c>
      <c r="C8" s="343">
        <v>0</v>
      </c>
      <c r="D8" s="343">
        <v>0</v>
      </c>
      <c r="E8" s="343">
        <v>0</v>
      </c>
      <c r="F8" s="343">
        <v>0</v>
      </c>
      <c r="G8" s="343">
        <v>0</v>
      </c>
      <c r="H8" s="343">
        <v>0</v>
      </c>
      <c r="I8" s="343">
        <v>0</v>
      </c>
      <c r="J8" s="343">
        <v>0</v>
      </c>
      <c r="K8" s="343">
        <v>0</v>
      </c>
      <c r="L8" s="343">
        <v>0</v>
      </c>
      <c r="M8" s="343">
        <v>0</v>
      </c>
      <c r="N8" s="343">
        <v>0</v>
      </c>
      <c r="O8" s="343">
        <v>0</v>
      </c>
      <c r="P8" s="343">
        <v>0</v>
      </c>
      <c r="Q8" s="343">
        <v>0</v>
      </c>
      <c r="R8" s="346">
        <v>0</v>
      </c>
      <c r="S8" s="347">
        <v>1</v>
      </c>
      <c r="T8" s="347">
        <v>0</v>
      </c>
      <c r="U8" s="347">
        <v>1</v>
      </c>
    </row>
    <row r="9" spans="1:21" s="342" customFormat="1" ht="21" customHeight="1">
      <c r="A9" s="344" t="s">
        <v>267</v>
      </c>
      <c r="B9" s="343">
        <v>0</v>
      </c>
      <c r="C9" s="343">
        <v>0</v>
      </c>
      <c r="D9" s="343">
        <v>0</v>
      </c>
      <c r="E9" s="343">
        <v>0</v>
      </c>
      <c r="F9" s="343">
        <v>0</v>
      </c>
      <c r="G9" s="343">
        <v>0</v>
      </c>
      <c r="H9" s="343">
        <v>0</v>
      </c>
      <c r="I9" s="343">
        <v>2</v>
      </c>
      <c r="J9" s="343">
        <v>0</v>
      </c>
      <c r="K9" s="343">
        <v>0</v>
      </c>
      <c r="L9" s="343">
        <v>0</v>
      </c>
      <c r="M9" s="343">
        <v>0</v>
      </c>
      <c r="N9" s="343">
        <v>0</v>
      </c>
      <c r="O9" s="343">
        <v>0</v>
      </c>
      <c r="P9" s="343">
        <v>0</v>
      </c>
      <c r="Q9" s="343">
        <v>0</v>
      </c>
      <c r="R9" s="346">
        <v>0</v>
      </c>
      <c r="S9" s="347">
        <v>0</v>
      </c>
      <c r="T9" s="347">
        <v>0</v>
      </c>
      <c r="U9" s="347">
        <v>2</v>
      </c>
    </row>
    <row r="10" spans="1:21" s="342" customFormat="1" ht="21" customHeight="1">
      <c r="A10" s="344" t="s">
        <v>199</v>
      </c>
      <c r="B10" s="343">
        <v>0</v>
      </c>
      <c r="C10" s="343">
        <v>0</v>
      </c>
      <c r="D10" s="343">
        <v>0</v>
      </c>
      <c r="E10" s="343">
        <v>0</v>
      </c>
      <c r="F10" s="343">
        <v>0</v>
      </c>
      <c r="G10" s="343">
        <v>0</v>
      </c>
      <c r="H10" s="343">
        <v>2</v>
      </c>
      <c r="I10" s="343">
        <v>0</v>
      </c>
      <c r="J10" s="343">
        <v>0</v>
      </c>
      <c r="K10" s="343">
        <v>0</v>
      </c>
      <c r="L10" s="343">
        <v>1</v>
      </c>
      <c r="M10" s="343">
        <v>0</v>
      </c>
      <c r="N10" s="343">
        <v>0</v>
      </c>
      <c r="O10" s="343">
        <v>0</v>
      </c>
      <c r="P10" s="343">
        <v>0</v>
      </c>
      <c r="Q10" s="343">
        <v>0</v>
      </c>
      <c r="R10" s="346">
        <v>0</v>
      </c>
      <c r="S10" s="347">
        <v>0</v>
      </c>
      <c r="T10" s="347">
        <v>0</v>
      </c>
      <c r="U10" s="347">
        <v>3</v>
      </c>
    </row>
    <row r="11" spans="1:21" s="342" customFormat="1" ht="21" customHeight="1">
      <c r="A11" s="344" t="s">
        <v>251</v>
      </c>
      <c r="B11" s="343">
        <v>0</v>
      </c>
      <c r="C11" s="343">
        <v>0</v>
      </c>
      <c r="D11" s="343">
        <v>0</v>
      </c>
      <c r="E11" s="343">
        <v>0</v>
      </c>
      <c r="F11" s="343">
        <v>0</v>
      </c>
      <c r="G11" s="343">
        <v>0</v>
      </c>
      <c r="H11" s="343">
        <v>0</v>
      </c>
      <c r="I11" s="343">
        <v>0</v>
      </c>
      <c r="J11" s="343">
        <v>1</v>
      </c>
      <c r="K11" s="343">
        <v>0</v>
      </c>
      <c r="L11" s="343">
        <v>0</v>
      </c>
      <c r="M11" s="343">
        <v>0</v>
      </c>
      <c r="N11" s="343">
        <v>0</v>
      </c>
      <c r="O11" s="343">
        <v>0</v>
      </c>
      <c r="P11" s="343">
        <v>0</v>
      </c>
      <c r="Q11" s="343">
        <v>0</v>
      </c>
      <c r="R11" s="346">
        <v>0</v>
      </c>
      <c r="S11" s="347">
        <v>0</v>
      </c>
      <c r="T11" s="347">
        <v>0</v>
      </c>
      <c r="U11" s="347">
        <v>1</v>
      </c>
    </row>
    <row r="12" spans="1:21" s="342" customFormat="1" ht="21" customHeight="1">
      <c r="A12" s="344" t="s">
        <v>252</v>
      </c>
      <c r="B12" s="343">
        <v>0</v>
      </c>
      <c r="C12" s="343">
        <v>0</v>
      </c>
      <c r="D12" s="343">
        <v>0</v>
      </c>
      <c r="E12" s="343">
        <v>0</v>
      </c>
      <c r="F12" s="343">
        <v>0</v>
      </c>
      <c r="G12" s="343">
        <v>0</v>
      </c>
      <c r="H12" s="343">
        <v>0</v>
      </c>
      <c r="I12" s="343">
        <v>0</v>
      </c>
      <c r="J12" s="343">
        <v>1</v>
      </c>
      <c r="K12" s="343">
        <v>0</v>
      </c>
      <c r="L12" s="343">
        <v>1</v>
      </c>
      <c r="M12" s="343">
        <v>0</v>
      </c>
      <c r="N12" s="343">
        <v>0</v>
      </c>
      <c r="O12" s="343">
        <v>0</v>
      </c>
      <c r="P12" s="343">
        <v>0</v>
      </c>
      <c r="Q12" s="343">
        <v>0</v>
      </c>
      <c r="R12" s="346">
        <v>0</v>
      </c>
      <c r="S12" s="347">
        <v>0</v>
      </c>
      <c r="T12" s="347">
        <v>0</v>
      </c>
      <c r="U12" s="347">
        <v>2</v>
      </c>
    </row>
    <row r="13" spans="1:21" s="342" customFormat="1" ht="21" customHeight="1">
      <c r="A13" s="344" t="s">
        <v>210</v>
      </c>
      <c r="B13" s="343">
        <v>0</v>
      </c>
      <c r="C13" s="343">
        <v>0</v>
      </c>
      <c r="D13" s="343">
        <v>0</v>
      </c>
      <c r="E13" s="343">
        <v>0</v>
      </c>
      <c r="F13" s="343">
        <v>2</v>
      </c>
      <c r="G13" s="343">
        <v>0</v>
      </c>
      <c r="H13" s="343">
        <v>0</v>
      </c>
      <c r="I13" s="343">
        <v>1</v>
      </c>
      <c r="J13" s="343">
        <v>0</v>
      </c>
      <c r="K13" s="343">
        <v>0</v>
      </c>
      <c r="L13" s="343">
        <v>0</v>
      </c>
      <c r="M13" s="343">
        <v>0</v>
      </c>
      <c r="N13" s="343">
        <v>0</v>
      </c>
      <c r="O13" s="343">
        <v>0</v>
      </c>
      <c r="P13" s="343">
        <v>0</v>
      </c>
      <c r="Q13" s="343">
        <v>0</v>
      </c>
      <c r="R13" s="346">
        <v>0</v>
      </c>
      <c r="S13" s="347">
        <v>0</v>
      </c>
      <c r="T13" s="347">
        <v>0</v>
      </c>
      <c r="U13" s="347">
        <v>3</v>
      </c>
    </row>
    <row r="14" spans="1:21" s="342" customFormat="1" ht="21" customHeight="1">
      <c r="A14" s="344" t="s">
        <v>253</v>
      </c>
      <c r="B14" s="343">
        <v>0</v>
      </c>
      <c r="C14" s="343">
        <v>0</v>
      </c>
      <c r="D14" s="343">
        <v>0</v>
      </c>
      <c r="E14" s="343">
        <v>1</v>
      </c>
      <c r="F14" s="343">
        <v>0</v>
      </c>
      <c r="G14" s="343">
        <v>0</v>
      </c>
      <c r="H14" s="343">
        <v>0</v>
      </c>
      <c r="I14" s="343">
        <v>0</v>
      </c>
      <c r="J14" s="343">
        <v>0</v>
      </c>
      <c r="K14" s="343">
        <v>0</v>
      </c>
      <c r="L14" s="343">
        <v>0</v>
      </c>
      <c r="M14" s="343">
        <v>0</v>
      </c>
      <c r="N14" s="343">
        <v>0</v>
      </c>
      <c r="O14" s="343">
        <v>0</v>
      </c>
      <c r="P14" s="343">
        <v>0</v>
      </c>
      <c r="Q14" s="343">
        <v>0</v>
      </c>
      <c r="R14" s="346">
        <v>0</v>
      </c>
      <c r="S14" s="347">
        <v>0</v>
      </c>
      <c r="T14" s="347">
        <v>0</v>
      </c>
      <c r="U14" s="347">
        <v>1</v>
      </c>
    </row>
    <row r="15" spans="1:21" s="342" customFormat="1" ht="21" customHeight="1">
      <c r="A15" s="344" t="s">
        <v>220</v>
      </c>
      <c r="B15" s="343">
        <v>0</v>
      </c>
      <c r="C15" s="343">
        <v>0</v>
      </c>
      <c r="D15" s="343">
        <v>0</v>
      </c>
      <c r="E15" s="343">
        <v>0</v>
      </c>
      <c r="F15" s="343">
        <v>0</v>
      </c>
      <c r="G15" s="343">
        <v>0</v>
      </c>
      <c r="H15" s="343">
        <v>4</v>
      </c>
      <c r="I15" s="343">
        <v>0</v>
      </c>
      <c r="J15" s="343">
        <v>0</v>
      </c>
      <c r="K15" s="343">
        <v>0</v>
      </c>
      <c r="L15" s="343">
        <v>0</v>
      </c>
      <c r="M15" s="343">
        <v>0</v>
      </c>
      <c r="N15" s="343">
        <v>0</v>
      </c>
      <c r="O15" s="343">
        <v>1</v>
      </c>
      <c r="P15" s="343">
        <v>0</v>
      </c>
      <c r="Q15" s="343">
        <v>0</v>
      </c>
      <c r="R15" s="346">
        <v>0</v>
      </c>
      <c r="S15" s="347">
        <v>0</v>
      </c>
      <c r="T15" s="347">
        <v>0</v>
      </c>
      <c r="U15" s="347">
        <v>5</v>
      </c>
    </row>
    <row r="16" spans="1:21" s="342" customFormat="1" ht="21" customHeight="1">
      <c r="A16" s="344" t="s">
        <v>230</v>
      </c>
      <c r="B16" s="343">
        <v>0</v>
      </c>
      <c r="C16" s="343">
        <v>0</v>
      </c>
      <c r="D16" s="343">
        <v>0</v>
      </c>
      <c r="E16" s="343">
        <v>4</v>
      </c>
      <c r="F16" s="343">
        <v>0</v>
      </c>
      <c r="G16" s="343">
        <v>0</v>
      </c>
      <c r="H16" s="343">
        <v>1</v>
      </c>
      <c r="I16" s="343">
        <v>0</v>
      </c>
      <c r="J16" s="343">
        <v>0</v>
      </c>
      <c r="K16" s="343">
        <v>0</v>
      </c>
      <c r="L16" s="343">
        <v>0</v>
      </c>
      <c r="M16" s="343">
        <v>0</v>
      </c>
      <c r="N16" s="343">
        <v>0</v>
      </c>
      <c r="O16" s="343">
        <v>0</v>
      </c>
      <c r="P16" s="343">
        <v>0</v>
      </c>
      <c r="Q16" s="343">
        <v>0</v>
      </c>
      <c r="R16" s="346">
        <v>0</v>
      </c>
      <c r="S16" s="347">
        <v>0</v>
      </c>
      <c r="T16" s="347">
        <v>0</v>
      </c>
      <c r="U16" s="347">
        <v>5</v>
      </c>
    </row>
    <row r="17" spans="1:21" s="342" customFormat="1" ht="21" customHeight="1">
      <c r="A17" s="344" t="s">
        <v>234</v>
      </c>
      <c r="B17" s="343">
        <v>0</v>
      </c>
      <c r="C17" s="343">
        <v>0</v>
      </c>
      <c r="D17" s="343">
        <v>0</v>
      </c>
      <c r="E17" s="343">
        <v>0</v>
      </c>
      <c r="F17" s="343">
        <v>0</v>
      </c>
      <c r="G17" s="343">
        <v>0</v>
      </c>
      <c r="H17" s="343">
        <v>0</v>
      </c>
      <c r="I17" s="343">
        <v>0</v>
      </c>
      <c r="J17" s="343">
        <v>1</v>
      </c>
      <c r="K17" s="343">
        <v>0</v>
      </c>
      <c r="L17" s="343">
        <v>0</v>
      </c>
      <c r="M17" s="343">
        <v>0</v>
      </c>
      <c r="N17" s="343">
        <v>0</v>
      </c>
      <c r="O17" s="343">
        <v>0</v>
      </c>
      <c r="P17" s="343">
        <v>0</v>
      </c>
      <c r="Q17" s="343">
        <v>0</v>
      </c>
      <c r="R17" s="346">
        <v>0</v>
      </c>
      <c r="S17" s="347">
        <v>0</v>
      </c>
      <c r="T17" s="347">
        <v>0</v>
      </c>
      <c r="U17" s="347">
        <v>1</v>
      </c>
    </row>
    <row r="18" spans="1:21" s="342" customFormat="1" ht="21" customHeight="1">
      <c r="A18" s="344" t="s">
        <v>268</v>
      </c>
      <c r="B18" s="343">
        <v>0</v>
      </c>
      <c r="C18" s="343">
        <v>0</v>
      </c>
      <c r="D18" s="343">
        <v>1</v>
      </c>
      <c r="E18" s="343">
        <v>0</v>
      </c>
      <c r="F18" s="343">
        <v>0</v>
      </c>
      <c r="G18" s="343">
        <v>0</v>
      </c>
      <c r="H18" s="343">
        <v>0</v>
      </c>
      <c r="I18" s="343">
        <v>1</v>
      </c>
      <c r="J18" s="343">
        <v>3</v>
      </c>
      <c r="K18" s="343">
        <v>0</v>
      </c>
      <c r="L18" s="343">
        <v>0</v>
      </c>
      <c r="M18" s="343">
        <v>0</v>
      </c>
      <c r="N18" s="343">
        <v>0</v>
      </c>
      <c r="O18" s="343">
        <v>0</v>
      </c>
      <c r="P18" s="343">
        <v>0</v>
      </c>
      <c r="Q18" s="343">
        <v>0</v>
      </c>
      <c r="R18" s="346">
        <v>0</v>
      </c>
      <c r="S18" s="347">
        <v>0</v>
      </c>
      <c r="T18" s="347">
        <v>0</v>
      </c>
      <c r="U18" s="347">
        <v>5</v>
      </c>
    </row>
    <row r="19" spans="1:21" s="342" customFormat="1" ht="21" customHeight="1">
      <c r="A19" s="344" t="s">
        <v>182</v>
      </c>
      <c r="B19" s="343">
        <v>0</v>
      </c>
      <c r="C19" s="343">
        <v>0</v>
      </c>
      <c r="D19" s="343">
        <v>1</v>
      </c>
      <c r="E19" s="343">
        <v>1</v>
      </c>
      <c r="F19" s="343">
        <v>0</v>
      </c>
      <c r="G19" s="343">
        <v>0</v>
      </c>
      <c r="H19" s="343">
        <v>2</v>
      </c>
      <c r="I19" s="343">
        <v>0</v>
      </c>
      <c r="J19" s="343">
        <v>0</v>
      </c>
      <c r="K19" s="343">
        <v>3</v>
      </c>
      <c r="L19" s="343">
        <v>2</v>
      </c>
      <c r="M19" s="343">
        <v>0</v>
      </c>
      <c r="N19" s="343">
        <v>0</v>
      </c>
      <c r="O19" s="343">
        <v>1</v>
      </c>
      <c r="P19" s="343">
        <v>0</v>
      </c>
      <c r="Q19" s="343">
        <v>0</v>
      </c>
      <c r="R19" s="346">
        <v>0</v>
      </c>
      <c r="S19" s="347">
        <v>0</v>
      </c>
      <c r="T19" s="347">
        <v>0</v>
      </c>
      <c r="U19" s="347">
        <v>10</v>
      </c>
    </row>
    <row r="20" spans="1:21" s="342" customFormat="1" ht="21" customHeight="1">
      <c r="A20" s="344" t="s">
        <v>221</v>
      </c>
      <c r="B20" s="343">
        <v>0</v>
      </c>
      <c r="C20" s="343">
        <v>0</v>
      </c>
      <c r="D20" s="343">
        <v>0</v>
      </c>
      <c r="E20" s="343">
        <v>0</v>
      </c>
      <c r="F20" s="343">
        <v>0</v>
      </c>
      <c r="G20" s="343">
        <v>0</v>
      </c>
      <c r="H20" s="343">
        <v>2</v>
      </c>
      <c r="I20" s="343">
        <v>1</v>
      </c>
      <c r="J20" s="343">
        <v>0</v>
      </c>
      <c r="K20" s="343">
        <v>0</v>
      </c>
      <c r="L20" s="343">
        <v>0</v>
      </c>
      <c r="M20" s="343">
        <v>0</v>
      </c>
      <c r="N20" s="343">
        <v>0</v>
      </c>
      <c r="O20" s="343">
        <v>0</v>
      </c>
      <c r="P20" s="343">
        <v>0</v>
      </c>
      <c r="Q20" s="343">
        <v>0</v>
      </c>
      <c r="R20" s="346">
        <v>0</v>
      </c>
      <c r="S20" s="347">
        <v>0</v>
      </c>
      <c r="T20" s="347">
        <v>0</v>
      </c>
      <c r="U20" s="347">
        <v>3</v>
      </c>
    </row>
    <row r="21" spans="1:21" s="342" customFormat="1" ht="21" customHeight="1">
      <c r="A21" s="344" t="s">
        <v>183</v>
      </c>
      <c r="B21" s="343">
        <v>0</v>
      </c>
      <c r="C21" s="343">
        <v>0</v>
      </c>
      <c r="D21" s="343">
        <v>6</v>
      </c>
      <c r="E21" s="343">
        <v>1</v>
      </c>
      <c r="F21" s="343">
        <v>1</v>
      </c>
      <c r="G21" s="343">
        <v>0</v>
      </c>
      <c r="H21" s="343">
        <v>0</v>
      </c>
      <c r="I21" s="343">
        <v>2</v>
      </c>
      <c r="J21" s="343">
        <v>0</v>
      </c>
      <c r="K21" s="343">
        <v>0</v>
      </c>
      <c r="L21" s="343">
        <v>0</v>
      </c>
      <c r="M21" s="343">
        <v>9</v>
      </c>
      <c r="N21" s="343">
        <v>0</v>
      </c>
      <c r="O21" s="343">
        <v>1</v>
      </c>
      <c r="P21" s="343">
        <v>0</v>
      </c>
      <c r="Q21" s="343">
        <v>2</v>
      </c>
      <c r="R21" s="346">
        <v>0</v>
      </c>
      <c r="S21" s="347">
        <v>0</v>
      </c>
      <c r="T21" s="347">
        <v>0</v>
      </c>
      <c r="U21" s="347">
        <v>22</v>
      </c>
    </row>
    <row r="22" spans="1:21" s="342" customFormat="1" ht="21" customHeight="1">
      <c r="A22" s="344" t="s">
        <v>235</v>
      </c>
      <c r="B22" s="343">
        <v>0</v>
      </c>
      <c r="C22" s="343">
        <v>0</v>
      </c>
      <c r="D22" s="343">
        <v>0</v>
      </c>
      <c r="E22" s="343">
        <v>0</v>
      </c>
      <c r="F22" s="343">
        <v>0</v>
      </c>
      <c r="G22" s="343">
        <v>0</v>
      </c>
      <c r="H22" s="343">
        <v>0</v>
      </c>
      <c r="I22" s="343">
        <v>0</v>
      </c>
      <c r="J22" s="343">
        <v>0</v>
      </c>
      <c r="K22" s="343">
        <v>0</v>
      </c>
      <c r="L22" s="343">
        <v>0</v>
      </c>
      <c r="M22" s="343">
        <v>0</v>
      </c>
      <c r="N22" s="343">
        <v>2</v>
      </c>
      <c r="O22" s="343">
        <v>0</v>
      </c>
      <c r="P22" s="343">
        <v>0</v>
      </c>
      <c r="Q22" s="343">
        <v>0</v>
      </c>
      <c r="R22" s="346">
        <v>0</v>
      </c>
      <c r="S22" s="347">
        <v>0</v>
      </c>
      <c r="T22" s="347">
        <v>0</v>
      </c>
      <c r="U22" s="347">
        <v>2</v>
      </c>
    </row>
    <row r="23" spans="1:21" s="342" customFormat="1" ht="21" customHeight="1">
      <c r="A23" s="344" t="s">
        <v>269</v>
      </c>
      <c r="B23" s="343">
        <v>0</v>
      </c>
      <c r="C23" s="343">
        <v>0</v>
      </c>
      <c r="D23" s="343">
        <v>0</v>
      </c>
      <c r="E23" s="343">
        <v>0</v>
      </c>
      <c r="F23" s="343">
        <v>0</v>
      </c>
      <c r="G23" s="343">
        <v>0</v>
      </c>
      <c r="H23" s="343">
        <v>1</v>
      </c>
      <c r="I23" s="343">
        <v>0</v>
      </c>
      <c r="J23" s="343">
        <v>0</v>
      </c>
      <c r="K23" s="343">
        <v>0</v>
      </c>
      <c r="L23" s="343">
        <v>0</v>
      </c>
      <c r="M23" s="343">
        <v>0</v>
      </c>
      <c r="N23" s="343">
        <v>0</v>
      </c>
      <c r="O23" s="343">
        <v>0</v>
      </c>
      <c r="P23" s="343">
        <v>0</v>
      </c>
      <c r="Q23" s="343">
        <v>0</v>
      </c>
      <c r="R23" s="346">
        <v>0</v>
      </c>
      <c r="S23" s="347">
        <v>0</v>
      </c>
      <c r="T23" s="347">
        <v>0</v>
      </c>
      <c r="U23" s="347">
        <v>1</v>
      </c>
    </row>
    <row r="24" spans="1:21" s="342" customFormat="1" ht="21" customHeight="1">
      <c r="A24" s="344" t="s">
        <v>254</v>
      </c>
      <c r="B24" s="343">
        <v>0</v>
      </c>
      <c r="C24" s="343">
        <v>0</v>
      </c>
      <c r="D24" s="343">
        <v>0</v>
      </c>
      <c r="E24" s="343">
        <v>0</v>
      </c>
      <c r="F24" s="343">
        <v>0</v>
      </c>
      <c r="G24" s="343">
        <v>0</v>
      </c>
      <c r="H24" s="343">
        <v>0</v>
      </c>
      <c r="I24" s="343">
        <v>0</v>
      </c>
      <c r="J24" s="343">
        <v>0</v>
      </c>
      <c r="K24" s="343">
        <v>0</v>
      </c>
      <c r="L24" s="343">
        <v>0</v>
      </c>
      <c r="M24" s="343">
        <v>0</v>
      </c>
      <c r="N24" s="343">
        <v>0</v>
      </c>
      <c r="O24" s="343">
        <v>0</v>
      </c>
      <c r="P24" s="343">
        <v>1</v>
      </c>
      <c r="Q24" s="343">
        <v>0</v>
      </c>
      <c r="R24" s="346">
        <v>0</v>
      </c>
      <c r="S24" s="347">
        <v>0</v>
      </c>
      <c r="T24" s="347">
        <v>0</v>
      </c>
      <c r="U24" s="347">
        <v>1</v>
      </c>
    </row>
    <row r="25" spans="1:21" s="342" customFormat="1" ht="21" customHeight="1">
      <c r="A25" s="344" t="s">
        <v>216</v>
      </c>
      <c r="B25" s="343">
        <v>0</v>
      </c>
      <c r="C25" s="343">
        <v>0</v>
      </c>
      <c r="D25" s="343">
        <v>0</v>
      </c>
      <c r="E25" s="343">
        <v>0</v>
      </c>
      <c r="F25" s="343">
        <v>0</v>
      </c>
      <c r="G25" s="343">
        <v>0</v>
      </c>
      <c r="H25" s="343">
        <v>0</v>
      </c>
      <c r="I25" s="343">
        <v>3</v>
      </c>
      <c r="J25" s="343">
        <v>0</v>
      </c>
      <c r="K25" s="343">
        <v>1</v>
      </c>
      <c r="L25" s="343">
        <v>0</v>
      </c>
      <c r="M25" s="343">
        <v>0</v>
      </c>
      <c r="N25" s="343">
        <v>0</v>
      </c>
      <c r="O25" s="343">
        <v>0</v>
      </c>
      <c r="P25" s="343">
        <v>0</v>
      </c>
      <c r="Q25" s="343">
        <v>0</v>
      </c>
      <c r="R25" s="346">
        <v>0</v>
      </c>
      <c r="S25" s="347">
        <v>0</v>
      </c>
      <c r="T25" s="347">
        <v>0</v>
      </c>
      <c r="U25" s="347">
        <v>4</v>
      </c>
    </row>
    <row r="26" spans="1:21" s="342" customFormat="1" ht="21" customHeight="1">
      <c r="A26" s="344" t="s">
        <v>255</v>
      </c>
      <c r="B26" s="343">
        <v>0</v>
      </c>
      <c r="C26" s="343">
        <v>0</v>
      </c>
      <c r="D26" s="343">
        <v>0</v>
      </c>
      <c r="E26" s="343">
        <v>0</v>
      </c>
      <c r="F26" s="343">
        <v>0</v>
      </c>
      <c r="G26" s="343">
        <v>0</v>
      </c>
      <c r="H26" s="343">
        <v>1</v>
      </c>
      <c r="I26" s="343">
        <v>1</v>
      </c>
      <c r="J26" s="343">
        <v>0</v>
      </c>
      <c r="K26" s="343">
        <v>0</v>
      </c>
      <c r="L26" s="343">
        <v>0</v>
      </c>
      <c r="M26" s="343">
        <v>0</v>
      </c>
      <c r="N26" s="343">
        <v>0</v>
      </c>
      <c r="O26" s="343">
        <v>0</v>
      </c>
      <c r="P26" s="343">
        <v>0</v>
      </c>
      <c r="Q26" s="343">
        <v>0</v>
      </c>
      <c r="R26" s="346">
        <v>0</v>
      </c>
      <c r="S26" s="347">
        <v>0</v>
      </c>
      <c r="T26" s="347">
        <v>0</v>
      </c>
      <c r="U26" s="347">
        <v>2</v>
      </c>
    </row>
    <row r="27" spans="1:21" s="342" customFormat="1" ht="21" customHeight="1">
      <c r="A27" s="344" t="s">
        <v>222</v>
      </c>
      <c r="B27" s="343">
        <v>0</v>
      </c>
      <c r="C27" s="343">
        <v>0</v>
      </c>
      <c r="D27" s="343">
        <v>2</v>
      </c>
      <c r="E27" s="343">
        <v>0</v>
      </c>
      <c r="F27" s="343">
        <v>0</v>
      </c>
      <c r="G27" s="343">
        <v>0</v>
      </c>
      <c r="H27" s="343">
        <v>1</v>
      </c>
      <c r="I27" s="343">
        <v>1</v>
      </c>
      <c r="J27" s="343">
        <v>0</v>
      </c>
      <c r="K27" s="343">
        <v>0</v>
      </c>
      <c r="L27" s="343">
        <v>1</v>
      </c>
      <c r="M27" s="343">
        <v>0</v>
      </c>
      <c r="N27" s="343">
        <v>0</v>
      </c>
      <c r="O27" s="343">
        <v>0</v>
      </c>
      <c r="P27" s="343">
        <v>0</v>
      </c>
      <c r="Q27" s="343">
        <v>0</v>
      </c>
      <c r="R27" s="346">
        <v>0</v>
      </c>
      <c r="S27" s="347">
        <v>0</v>
      </c>
      <c r="T27" s="347">
        <v>0</v>
      </c>
      <c r="U27" s="347">
        <v>5</v>
      </c>
    </row>
    <row r="28" spans="1:21" s="342" customFormat="1" ht="21" customHeight="1">
      <c r="A28" s="344" t="s">
        <v>256</v>
      </c>
      <c r="B28" s="343">
        <v>0</v>
      </c>
      <c r="C28" s="343">
        <v>0</v>
      </c>
      <c r="D28" s="343">
        <v>0</v>
      </c>
      <c r="E28" s="343">
        <v>2</v>
      </c>
      <c r="F28" s="343">
        <v>0</v>
      </c>
      <c r="G28" s="343">
        <v>0</v>
      </c>
      <c r="H28" s="343">
        <v>0</v>
      </c>
      <c r="I28" s="343">
        <v>0</v>
      </c>
      <c r="J28" s="343">
        <v>0</v>
      </c>
      <c r="K28" s="343">
        <v>0</v>
      </c>
      <c r="L28" s="343">
        <v>0</v>
      </c>
      <c r="M28" s="343">
        <v>0</v>
      </c>
      <c r="N28" s="343">
        <v>0</v>
      </c>
      <c r="O28" s="343">
        <v>0</v>
      </c>
      <c r="P28" s="343">
        <v>0</v>
      </c>
      <c r="Q28" s="343">
        <v>0</v>
      </c>
      <c r="R28" s="346">
        <v>0</v>
      </c>
      <c r="S28" s="347">
        <v>0</v>
      </c>
      <c r="T28" s="347">
        <v>0</v>
      </c>
      <c r="U28" s="347">
        <v>2</v>
      </c>
    </row>
    <row r="29" spans="1:21" s="342" customFormat="1" ht="21" customHeight="1">
      <c r="A29" s="344" t="s">
        <v>184</v>
      </c>
      <c r="B29" s="343">
        <v>0</v>
      </c>
      <c r="C29" s="343">
        <v>0</v>
      </c>
      <c r="D29" s="343">
        <v>0</v>
      </c>
      <c r="E29" s="343">
        <v>1</v>
      </c>
      <c r="F29" s="343">
        <v>0</v>
      </c>
      <c r="G29" s="343">
        <v>0</v>
      </c>
      <c r="H29" s="343">
        <v>0</v>
      </c>
      <c r="I29" s="343">
        <v>0</v>
      </c>
      <c r="J29" s="343">
        <v>0</v>
      </c>
      <c r="K29" s="343">
        <v>0</v>
      </c>
      <c r="L29" s="343">
        <v>0</v>
      </c>
      <c r="M29" s="343">
        <v>0</v>
      </c>
      <c r="N29" s="343">
        <v>0</v>
      </c>
      <c r="O29" s="343">
        <v>0</v>
      </c>
      <c r="P29" s="343">
        <v>1</v>
      </c>
      <c r="Q29" s="343">
        <v>0</v>
      </c>
      <c r="R29" s="346">
        <v>0</v>
      </c>
      <c r="S29" s="347">
        <v>0</v>
      </c>
      <c r="T29" s="347">
        <v>0</v>
      </c>
      <c r="U29" s="347">
        <v>2</v>
      </c>
    </row>
    <row r="30" spans="1:21" s="342" customFormat="1" ht="21" customHeight="1">
      <c r="A30" s="344" t="s">
        <v>185</v>
      </c>
      <c r="B30" s="343">
        <v>0</v>
      </c>
      <c r="C30" s="343">
        <v>1</v>
      </c>
      <c r="D30" s="343">
        <v>3</v>
      </c>
      <c r="E30" s="343">
        <v>1</v>
      </c>
      <c r="F30" s="343">
        <v>0</v>
      </c>
      <c r="G30" s="343">
        <v>0</v>
      </c>
      <c r="H30" s="343">
        <v>8</v>
      </c>
      <c r="I30" s="343">
        <v>8</v>
      </c>
      <c r="J30" s="343">
        <v>0</v>
      </c>
      <c r="K30" s="343">
        <v>1</v>
      </c>
      <c r="L30" s="343">
        <v>1</v>
      </c>
      <c r="M30" s="343">
        <v>0</v>
      </c>
      <c r="N30" s="343">
        <v>0</v>
      </c>
      <c r="O30" s="343">
        <v>0</v>
      </c>
      <c r="P30" s="343">
        <v>0</v>
      </c>
      <c r="Q30" s="343">
        <v>0</v>
      </c>
      <c r="R30" s="346">
        <v>0</v>
      </c>
      <c r="S30" s="347">
        <v>4</v>
      </c>
      <c r="T30" s="347">
        <v>1</v>
      </c>
      <c r="U30" s="347">
        <v>28</v>
      </c>
    </row>
    <row r="31" spans="1:21" s="342" customFormat="1" ht="21" customHeight="1">
      <c r="A31" s="344" t="s">
        <v>270</v>
      </c>
      <c r="B31" s="343">
        <v>0</v>
      </c>
      <c r="C31" s="343">
        <v>0</v>
      </c>
      <c r="D31" s="343">
        <v>0</v>
      </c>
      <c r="E31" s="343">
        <v>0</v>
      </c>
      <c r="F31" s="343">
        <v>0</v>
      </c>
      <c r="G31" s="343">
        <v>0</v>
      </c>
      <c r="H31" s="343">
        <v>0</v>
      </c>
      <c r="I31" s="343">
        <v>1</v>
      </c>
      <c r="J31" s="343">
        <v>0</v>
      </c>
      <c r="K31" s="343">
        <v>0</v>
      </c>
      <c r="L31" s="343">
        <v>0</v>
      </c>
      <c r="M31" s="343">
        <v>0</v>
      </c>
      <c r="N31" s="343">
        <v>0</v>
      </c>
      <c r="O31" s="343">
        <v>0</v>
      </c>
      <c r="P31" s="343">
        <v>0</v>
      </c>
      <c r="Q31" s="343">
        <v>0</v>
      </c>
      <c r="R31" s="346">
        <v>0</v>
      </c>
      <c r="S31" s="347">
        <v>0</v>
      </c>
      <c r="T31" s="347">
        <v>0</v>
      </c>
      <c r="U31" s="347">
        <v>1</v>
      </c>
    </row>
    <row r="32" spans="1:21" s="342" customFormat="1" ht="21" customHeight="1">
      <c r="A32" s="344" t="s">
        <v>271</v>
      </c>
      <c r="B32" s="343">
        <v>0</v>
      </c>
      <c r="C32" s="343">
        <v>0</v>
      </c>
      <c r="D32" s="343">
        <v>0</v>
      </c>
      <c r="E32" s="343">
        <v>0</v>
      </c>
      <c r="F32" s="343">
        <v>0</v>
      </c>
      <c r="G32" s="343">
        <v>0</v>
      </c>
      <c r="H32" s="343">
        <v>1</v>
      </c>
      <c r="I32" s="343">
        <v>0</v>
      </c>
      <c r="J32" s="343">
        <v>0</v>
      </c>
      <c r="K32" s="343">
        <v>0</v>
      </c>
      <c r="L32" s="343">
        <v>0</v>
      </c>
      <c r="M32" s="343">
        <v>0</v>
      </c>
      <c r="N32" s="343">
        <v>0</v>
      </c>
      <c r="O32" s="343">
        <v>0</v>
      </c>
      <c r="P32" s="343">
        <v>1</v>
      </c>
      <c r="Q32" s="343">
        <v>0</v>
      </c>
      <c r="R32" s="346">
        <v>0</v>
      </c>
      <c r="S32" s="347">
        <v>0</v>
      </c>
      <c r="T32" s="347">
        <v>0</v>
      </c>
      <c r="U32" s="347">
        <v>2</v>
      </c>
    </row>
    <row r="33" spans="1:21" s="342" customFormat="1" ht="21" customHeight="1">
      <c r="A33" s="344" t="s">
        <v>272</v>
      </c>
      <c r="B33" s="343">
        <v>0</v>
      </c>
      <c r="C33" s="343">
        <v>0</v>
      </c>
      <c r="D33" s="343">
        <v>0</v>
      </c>
      <c r="E33" s="343">
        <v>0</v>
      </c>
      <c r="F33" s="343">
        <v>0</v>
      </c>
      <c r="G33" s="343">
        <v>0</v>
      </c>
      <c r="H33" s="343">
        <v>0</v>
      </c>
      <c r="I33" s="343">
        <v>2</v>
      </c>
      <c r="J33" s="343">
        <v>0</v>
      </c>
      <c r="K33" s="343">
        <v>0</v>
      </c>
      <c r="L33" s="343">
        <v>0</v>
      </c>
      <c r="M33" s="343">
        <v>0</v>
      </c>
      <c r="N33" s="343">
        <v>0</v>
      </c>
      <c r="O33" s="343">
        <v>0</v>
      </c>
      <c r="P33" s="343">
        <v>0</v>
      </c>
      <c r="Q33" s="343">
        <v>0</v>
      </c>
      <c r="R33" s="346">
        <v>0</v>
      </c>
      <c r="S33" s="347">
        <v>0</v>
      </c>
      <c r="T33" s="347">
        <v>0</v>
      </c>
      <c r="U33" s="347">
        <v>2</v>
      </c>
    </row>
    <row r="34" spans="1:21" s="342" customFormat="1" ht="21" customHeight="1">
      <c r="A34" s="344" t="s">
        <v>273</v>
      </c>
      <c r="B34" s="343">
        <v>0</v>
      </c>
      <c r="C34" s="343">
        <v>0</v>
      </c>
      <c r="D34" s="343">
        <v>0</v>
      </c>
      <c r="E34" s="343">
        <v>1</v>
      </c>
      <c r="F34" s="343">
        <v>0</v>
      </c>
      <c r="G34" s="343">
        <v>0</v>
      </c>
      <c r="H34" s="343">
        <v>0</v>
      </c>
      <c r="I34" s="343">
        <v>0</v>
      </c>
      <c r="J34" s="343">
        <v>0</v>
      </c>
      <c r="K34" s="343">
        <v>0</v>
      </c>
      <c r="L34" s="343">
        <v>0</v>
      </c>
      <c r="M34" s="343">
        <v>0</v>
      </c>
      <c r="N34" s="343">
        <v>0</v>
      </c>
      <c r="O34" s="343">
        <v>0</v>
      </c>
      <c r="P34" s="343">
        <v>0</v>
      </c>
      <c r="Q34" s="343">
        <v>0</v>
      </c>
      <c r="R34" s="346">
        <v>0</v>
      </c>
      <c r="S34" s="347">
        <v>0</v>
      </c>
      <c r="T34" s="347">
        <v>0</v>
      </c>
      <c r="U34" s="347">
        <v>1</v>
      </c>
    </row>
    <row r="35" spans="1:21" s="342" customFormat="1" ht="21" customHeight="1">
      <c r="A35" s="344" t="s">
        <v>274</v>
      </c>
      <c r="B35" s="343">
        <v>0</v>
      </c>
      <c r="C35" s="343">
        <v>0</v>
      </c>
      <c r="D35" s="343">
        <v>0</v>
      </c>
      <c r="E35" s="343">
        <v>0</v>
      </c>
      <c r="F35" s="343">
        <v>0</v>
      </c>
      <c r="G35" s="343">
        <v>0</v>
      </c>
      <c r="H35" s="343">
        <v>0</v>
      </c>
      <c r="I35" s="343">
        <v>1</v>
      </c>
      <c r="J35" s="343">
        <v>0</v>
      </c>
      <c r="K35" s="343">
        <v>0</v>
      </c>
      <c r="L35" s="343">
        <v>0</v>
      </c>
      <c r="M35" s="343">
        <v>0</v>
      </c>
      <c r="N35" s="343">
        <v>0</v>
      </c>
      <c r="O35" s="343">
        <v>0</v>
      </c>
      <c r="P35" s="343">
        <v>0</v>
      </c>
      <c r="Q35" s="343">
        <v>0</v>
      </c>
      <c r="R35" s="346">
        <v>0</v>
      </c>
      <c r="S35" s="347">
        <v>0</v>
      </c>
      <c r="T35" s="347">
        <v>0</v>
      </c>
      <c r="U35" s="347">
        <v>1</v>
      </c>
    </row>
    <row r="36" spans="1:21" s="342" customFormat="1" ht="21" customHeight="1">
      <c r="A36" s="344" t="s">
        <v>186</v>
      </c>
      <c r="B36" s="343">
        <v>0</v>
      </c>
      <c r="C36" s="343">
        <v>1</v>
      </c>
      <c r="D36" s="343">
        <v>0</v>
      </c>
      <c r="E36" s="343">
        <v>1</v>
      </c>
      <c r="F36" s="343">
        <v>0</v>
      </c>
      <c r="G36" s="343">
        <v>0</v>
      </c>
      <c r="H36" s="343">
        <v>0</v>
      </c>
      <c r="I36" s="343">
        <v>0</v>
      </c>
      <c r="J36" s="343">
        <v>0</v>
      </c>
      <c r="K36" s="343">
        <v>0</v>
      </c>
      <c r="L36" s="343">
        <v>0</v>
      </c>
      <c r="M36" s="343">
        <v>1</v>
      </c>
      <c r="N36" s="343">
        <v>0</v>
      </c>
      <c r="O36" s="343">
        <v>0</v>
      </c>
      <c r="P36" s="343">
        <v>0</v>
      </c>
      <c r="Q36" s="343">
        <v>0</v>
      </c>
      <c r="R36" s="346">
        <v>0</v>
      </c>
      <c r="S36" s="347">
        <v>0</v>
      </c>
      <c r="T36" s="347">
        <v>0</v>
      </c>
      <c r="U36" s="347">
        <v>3</v>
      </c>
    </row>
    <row r="37" spans="1:21" s="342" customFormat="1" ht="21" customHeight="1">
      <c r="A37" s="344" t="s">
        <v>275</v>
      </c>
      <c r="B37" s="343">
        <v>0</v>
      </c>
      <c r="C37" s="343">
        <v>0</v>
      </c>
      <c r="D37" s="343">
        <v>0</v>
      </c>
      <c r="E37" s="343">
        <v>0</v>
      </c>
      <c r="F37" s="343">
        <v>0</v>
      </c>
      <c r="G37" s="343">
        <v>0</v>
      </c>
      <c r="H37" s="343">
        <v>0</v>
      </c>
      <c r="I37" s="343">
        <v>1</v>
      </c>
      <c r="J37" s="343">
        <v>0</v>
      </c>
      <c r="K37" s="343">
        <v>0</v>
      </c>
      <c r="L37" s="343">
        <v>0</v>
      </c>
      <c r="M37" s="343">
        <v>0</v>
      </c>
      <c r="N37" s="343">
        <v>0</v>
      </c>
      <c r="O37" s="343">
        <v>0</v>
      </c>
      <c r="P37" s="343">
        <v>0</v>
      </c>
      <c r="Q37" s="343">
        <v>0</v>
      </c>
      <c r="R37" s="346">
        <v>0</v>
      </c>
      <c r="S37" s="347">
        <v>0</v>
      </c>
      <c r="T37" s="347">
        <v>0</v>
      </c>
      <c r="U37" s="347">
        <v>1</v>
      </c>
    </row>
    <row r="38" spans="1:21" s="342" customFormat="1" ht="21" customHeight="1">
      <c r="A38" s="344" t="s">
        <v>276</v>
      </c>
      <c r="B38" s="343">
        <v>0</v>
      </c>
      <c r="C38" s="343">
        <v>0</v>
      </c>
      <c r="D38" s="343">
        <v>0</v>
      </c>
      <c r="E38" s="343">
        <v>0</v>
      </c>
      <c r="F38" s="343">
        <v>0</v>
      </c>
      <c r="G38" s="343">
        <v>0</v>
      </c>
      <c r="H38" s="343">
        <v>0</v>
      </c>
      <c r="I38" s="343">
        <v>0</v>
      </c>
      <c r="J38" s="343">
        <v>0</v>
      </c>
      <c r="K38" s="343">
        <v>0</v>
      </c>
      <c r="L38" s="343">
        <v>1</v>
      </c>
      <c r="M38" s="343">
        <v>0</v>
      </c>
      <c r="N38" s="343">
        <v>0</v>
      </c>
      <c r="O38" s="343">
        <v>0</v>
      </c>
      <c r="P38" s="343">
        <v>0</v>
      </c>
      <c r="Q38" s="343">
        <v>0</v>
      </c>
      <c r="R38" s="346">
        <v>0</v>
      </c>
      <c r="S38" s="347">
        <v>0</v>
      </c>
      <c r="T38" s="347">
        <v>0</v>
      </c>
      <c r="U38" s="347">
        <v>1</v>
      </c>
    </row>
    <row r="39" spans="1:21" s="342" customFormat="1" ht="21" customHeight="1">
      <c r="A39" s="344" t="s">
        <v>187</v>
      </c>
      <c r="B39" s="343">
        <v>0</v>
      </c>
      <c r="C39" s="343">
        <v>0</v>
      </c>
      <c r="D39" s="343">
        <v>0</v>
      </c>
      <c r="E39" s="343">
        <v>0</v>
      </c>
      <c r="F39" s="343">
        <v>0</v>
      </c>
      <c r="G39" s="343">
        <v>1</v>
      </c>
      <c r="H39" s="343">
        <v>0</v>
      </c>
      <c r="I39" s="343">
        <v>0</v>
      </c>
      <c r="J39" s="343">
        <v>0</v>
      </c>
      <c r="K39" s="343">
        <v>0</v>
      </c>
      <c r="L39" s="343">
        <v>0</v>
      </c>
      <c r="M39" s="343">
        <v>0</v>
      </c>
      <c r="N39" s="343">
        <v>0</v>
      </c>
      <c r="O39" s="343">
        <v>54</v>
      </c>
      <c r="P39" s="343">
        <v>0</v>
      </c>
      <c r="Q39" s="343">
        <v>0</v>
      </c>
      <c r="R39" s="346">
        <v>0</v>
      </c>
      <c r="S39" s="347">
        <v>0</v>
      </c>
      <c r="T39" s="347">
        <v>0</v>
      </c>
      <c r="U39" s="347">
        <v>55</v>
      </c>
    </row>
    <row r="40" spans="1:21" s="342" customFormat="1" ht="21" customHeight="1">
      <c r="A40" s="344" t="s">
        <v>188</v>
      </c>
      <c r="B40" s="343">
        <v>1</v>
      </c>
      <c r="C40" s="343">
        <v>0</v>
      </c>
      <c r="D40" s="343">
        <v>1</v>
      </c>
      <c r="E40" s="343">
        <v>7</v>
      </c>
      <c r="F40" s="343">
        <v>0</v>
      </c>
      <c r="G40" s="343">
        <v>1</v>
      </c>
      <c r="H40" s="343">
        <v>7</v>
      </c>
      <c r="I40" s="343">
        <v>0</v>
      </c>
      <c r="J40" s="343">
        <v>0</v>
      </c>
      <c r="K40" s="343">
        <v>1</v>
      </c>
      <c r="L40" s="343">
        <v>0</v>
      </c>
      <c r="M40" s="343">
        <v>1</v>
      </c>
      <c r="N40" s="343">
        <v>0</v>
      </c>
      <c r="O40" s="343">
        <v>0</v>
      </c>
      <c r="P40" s="343">
        <v>11</v>
      </c>
      <c r="Q40" s="343">
        <v>0</v>
      </c>
      <c r="R40" s="346">
        <v>0</v>
      </c>
      <c r="S40" s="347">
        <v>0</v>
      </c>
      <c r="T40" s="347">
        <v>0</v>
      </c>
      <c r="U40" s="347">
        <v>30</v>
      </c>
    </row>
    <row r="41" spans="1:21" s="342" customFormat="1" ht="21" customHeight="1">
      <c r="A41" s="344" t="s">
        <v>277</v>
      </c>
      <c r="B41" s="343">
        <v>0</v>
      </c>
      <c r="C41" s="343">
        <v>0</v>
      </c>
      <c r="D41" s="343">
        <v>0</v>
      </c>
      <c r="E41" s="343">
        <v>0</v>
      </c>
      <c r="F41" s="343">
        <v>0</v>
      </c>
      <c r="G41" s="343">
        <v>0</v>
      </c>
      <c r="H41" s="343">
        <v>0</v>
      </c>
      <c r="I41" s="343">
        <v>0</v>
      </c>
      <c r="J41" s="343">
        <v>0</v>
      </c>
      <c r="K41" s="343">
        <v>1</v>
      </c>
      <c r="L41" s="343">
        <v>0</v>
      </c>
      <c r="M41" s="343">
        <v>0</v>
      </c>
      <c r="N41" s="343">
        <v>0</v>
      </c>
      <c r="O41" s="343">
        <v>0</v>
      </c>
      <c r="P41" s="343">
        <v>0</v>
      </c>
      <c r="Q41" s="343">
        <v>0</v>
      </c>
      <c r="R41" s="346">
        <v>0</v>
      </c>
      <c r="S41" s="347">
        <v>0</v>
      </c>
      <c r="T41" s="347">
        <v>0</v>
      </c>
      <c r="U41" s="347">
        <v>1</v>
      </c>
    </row>
    <row r="42" spans="1:21" s="342" customFormat="1" ht="21" customHeight="1">
      <c r="A42" s="344" t="s">
        <v>223</v>
      </c>
      <c r="B42" s="343">
        <v>0</v>
      </c>
      <c r="C42" s="343">
        <v>0</v>
      </c>
      <c r="D42" s="343">
        <v>0</v>
      </c>
      <c r="E42" s="343">
        <v>0</v>
      </c>
      <c r="F42" s="343">
        <v>3</v>
      </c>
      <c r="G42" s="343">
        <v>0</v>
      </c>
      <c r="H42" s="343">
        <v>0</v>
      </c>
      <c r="I42" s="343">
        <v>0</v>
      </c>
      <c r="J42" s="343">
        <v>0</v>
      </c>
      <c r="K42" s="343">
        <v>0</v>
      </c>
      <c r="L42" s="343">
        <v>0</v>
      </c>
      <c r="M42" s="343">
        <v>0</v>
      </c>
      <c r="N42" s="343">
        <v>1</v>
      </c>
      <c r="O42" s="343">
        <v>0</v>
      </c>
      <c r="P42" s="343">
        <v>0</v>
      </c>
      <c r="Q42" s="343">
        <v>0</v>
      </c>
      <c r="R42" s="346">
        <v>0</v>
      </c>
      <c r="S42" s="347">
        <v>0</v>
      </c>
      <c r="T42" s="347">
        <v>0</v>
      </c>
      <c r="U42" s="347">
        <v>4</v>
      </c>
    </row>
    <row r="43" spans="1:21" s="342" customFormat="1" ht="21" customHeight="1">
      <c r="A43" s="344" t="s">
        <v>257</v>
      </c>
      <c r="B43" s="343">
        <v>0</v>
      </c>
      <c r="C43" s="343">
        <v>0</v>
      </c>
      <c r="D43" s="343">
        <v>0</v>
      </c>
      <c r="E43" s="343">
        <v>0</v>
      </c>
      <c r="F43" s="343">
        <v>0</v>
      </c>
      <c r="G43" s="343">
        <v>0</v>
      </c>
      <c r="H43" s="343">
        <v>0</v>
      </c>
      <c r="I43" s="343">
        <v>1</v>
      </c>
      <c r="J43" s="343">
        <v>0</v>
      </c>
      <c r="K43" s="343">
        <v>1</v>
      </c>
      <c r="L43" s="343">
        <v>0</v>
      </c>
      <c r="M43" s="343">
        <v>0</v>
      </c>
      <c r="N43" s="343">
        <v>0</v>
      </c>
      <c r="O43" s="343">
        <v>0</v>
      </c>
      <c r="P43" s="343">
        <v>0</v>
      </c>
      <c r="Q43" s="343">
        <v>0</v>
      </c>
      <c r="R43" s="346">
        <v>0</v>
      </c>
      <c r="S43" s="347">
        <v>0</v>
      </c>
      <c r="T43" s="347">
        <v>0</v>
      </c>
      <c r="U43" s="347">
        <v>2</v>
      </c>
    </row>
    <row r="44" spans="1:21" s="342" customFormat="1" ht="21" customHeight="1">
      <c r="A44" s="344" t="s">
        <v>189</v>
      </c>
      <c r="B44" s="343">
        <v>0</v>
      </c>
      <c r="C44" s="343">
        <v>0</v>
      </c>
      <c r="D44" s="343">
        <v>0</v>
      </c>
      <c r="E44" s="343">
        <v>0</v>
      </c>
      <c r="F44" s="343">
        <v>2</v>
      </c>
      <c r="G44" s="343">
        <v>0</v>
      </c>
      <c r="H44" s="343">
        <v>0</v>
      </c>
      <c r="I44" s="343">
        <v>2</v>
      </c>
      <c r="J44" s="343">
        <v>0</v>
      </c>
      <c r="K44" s="343">
        <v>0</v>
      </c>
      <c r="L44" s="343">
        <v>0</v>
      </c>
      <c r="M44" s="343">
        <v>0</v>
      </c>
      <c r="N44" s="343">
        <v>0</v>
      </c>
      <c r="O44" s="343">
        <v>0</v>
      </c>
      <c r="P44" s="343">
        <v>0</v>
      </c>
      <c r="Q44" s="343">
        <v>0</v>
      </c>
      <c r="R44" s="346">
        <v>0</v>
      </c>
      <c r="S44" s="347">
        <v>0</v>
      </c>
      <c r="T44" s="347">
        <v>0</v>
      </c>
      <c r="U44" s="347">
        <v>4</v>
      </c>
    </row>
    <row r="45" spans="1:21" s="342" customFormat="1" ht="21" customHeight="1">
      <c r="A45" s="344" t="s">
        <v>258</v>
      </c>
      <c r="B45" s="343">
        <v>0</v>
      </c>
      <c r="C45" s="343">
        <v>0</v>
      </c>
      <c r="D45" s="343">
        <v>0</v>
      </c>
      <c r="E45" s="343">
        <v>0</v>
      </c>
      <c r="F45" s="343">
        <v>0</v>
      </c>
      <c r="G45" s="343">
        <v>0</v>
      </c>
      <c r="H45" s="343">
        <v>0</v>
      </c>
      <c r="I45" s="343">
        <v>1</v>
      </c>
      <c r="J45" s="343">
        <v>0</v>
      </c>
      <c r="K45" s="343">
        <v>0</v>
      </c>
      <c r="L45" s="343">
        <v>0</v>
      </c>
      <c r="M45" s="343">
        <v>0</v>
      </c>
      <c r="N45" s="343">
        <v>0</v>
      </c>
      <c r="O45" s="343">
        <v>0</v>
      </c>
      <c r="P45" s="343">
        <v>0</v>
      </c>
      <c r="Q45" s="343">
        <v>0</v>
      </c>
      <c r="R45" s="346">
        <v>0</v>
      </c>
      <c r="S45" s="347">
        <v>0</v>
      </c>
      <c r="T45" s="347">
        <v>0</v>
      </c>
      <c r="U45" s="347">
        <v>1</v>
      </c>
    </row>
    <row r="46" spans="1:21" s="342" customFormat="1" ht="21" customHeight="1">
      <c r="A46" s="295" t="s">
        <v>231</v>
      </c>
      <c r="B46" s="345">
        <v>0</v>
      </c>
      <c r="C46" s="345">
        <v>0</v>
      </c>
      <c r="D46" s="345">
        <v>1</v>
      </c>
      <c r="E46" s="345">
        <v>0</v>
      </c>
      <c r="F46" s="345">
        <v>0</v>
      </c>
      <c r="G46" s="345">
        <v>0</v>
      </c>
      <c r="H46" s="345">
        <v>0</v>
      </c>
      <c r="I46" s="345">
        <v>0</v>
      </c>
      <c r="J46" s="345">
        <v>0</v>
      </c>
      <c r="K46" s="345">
        <v>0</v>
      </c>
      <c r="L46" s="345">
        <v>0</v>
      </c>
      <c r="M46" s="345">
        <v>0</v>
      </c>
      <c r="N46" s="345">
        <v>0</v>
      </c>
      <c r="O46" s="345">
        <v>0</v>
      </c>
      <c r="P46" s="345">
        <v>0</v>
      </c>
      <c r="Q46" s="345">
        <v>0</v>
      </c>
      <c r="R46" s="345">
        <v>0</v>
      </c>
      <c r="S46" s="347">
        <v>0</v>
      </c>
      <c r="T46" s="347">
        <v>0</v>
      </c>
      <c r="U46" s="347">
        <v>1</v>
      </c>
    </row>
    <row r="47" spans="1:21" s="342" customFormat="1" ht="21" customHeight="1">
      <c r="A47" s="295" t="s">
        <v>232</v>
      </c>
      <c r="B47" s="345">
        <v>0</v>
      </c>
      <c r="C47" s="345">
        <v>0</v>
      </c>
      <c r="D47" s="345">
        <v>0</v>
      </c>
      <c r="E47" s="345">
        <v>0</v>
      </c>
      <c r="F47" s="345">
        <v>1</v>
      </c>
      <c r="G47" s="345">
        <v>0</v>
      </c>
      <c r="H47" s="345">
        <v>0</v>
      </c>
      <c r="I47" s="345">
        <v>0</v>
      </c>
      <c r="J47" s="345">
        <v>0</v>
      </c>
      <c r="K47" s="345">
        <v>0</v>
      </c>
      <c r="L47" s="345">
        <v>0</v>
      </c>
      <c r="M47" s="345">
        <v>0</v>
      </c>
      <c r="N47" s="345">
        <v>1</v>
      </c>
      <c r="O47" s="345">
        <v>0</v>
      </c>
      <c r="P47" s="345">
        <v>0</v>
      </c>
      <c r="Q47" s="345">
        <v>0</v>
      </c>
      <c r="R47" s="345">
        <v>0</v>
      </c>
      <c r="S47" s="347">
        <v>0</v>
      </c>
      <c r="T47" s="347">
        <v>0</v>
      </c>
      <c r="U47" s="347">
        <v>2</v>
      </c>
    </row>
    <row r="48" spans="1:21" s="342" customFormat="1" ht="21" customHeight="1">
      <c r="A48" s="295" t="s">
        <v>224</v>
      </c>
      <c r="B48" s="345">
        <v>0</v>
      </c>
      <c r="C48" s="345">
        <v>0</v>
      </c>
      <c r="D48" s="345">
        <v>0</v>
      </c>
      <c r="E48" s="345">
        <v>0</v>
      </c>
      <c r="F48" s="345">
        <v>0</v>
      </c>
      <c r="G48" s="345">
        <v>1</v>
      </c>
      <c r="H48" s="345">
        <v>0</v>
      </c>
      <c r="I48" s="345">
        <v>1</v>
      </c>
      <c r="J48" s="345">
        <v>0</v>
      </c>
      <c r="K48" s="345">
        <v>0</v>
      </c>
      <c r="L48" s="345">
        <v>0</v>
      </c>
      <c r="M48" s="345">
        <v>0</v>
      </c>
      <c r="N48" s="345">
        <v>1</v>
      </c>
      <c r="O48" s="345">
        <v>0</v>
      </c>
      <c r="P48" s="345">
        <v>0</v>
      </c>
      <c r="Q48" s="345">
        <v>0</v>
      </c>
      <c r="R48" s="345">
        <v>0</v>
      </c>
      <c r="S48" s="347">
        <v>0</v>
      </c>
      <c r="T48" s="347">
        <v>0</v>
      </c>
      <c r="U48" s="347">
        <v>3</v>
      </c>
    </row>
    <row r="49" spans="1:21" s="342" customFormat="1" ht="21" customHeight="1">
      <c r="A49" s="295" t="s">
        <v>190</v>
      </c>
      <c r="B49" s="345">
        <v>0</v>
      </c>
      <c r="C49" s="345">
        <v>0</v>
      </c>
      <c r="D49" s="345">
        <v>2</v>
      </c>
      <c r="E49" s="345">
        <v>0</v>
      </c>
      <c r="F49" s="345">
        <v>0</v>
      </c>
      <c r="G49" s="345">
        <v>0</v>
      </c>
      <c r="H49" s="345">
        <v>0</v>
      </c>
      <c r="I49" s="345">
        <v>1</v>
      </c>
      <c r="J49" s="345">
        <v>0</v>
      </c>
      <c r="K49" s="345">
        <v>4</v>
      </c>
      <c r="L49" s="345">
        <v>0</v>
      </c>
      <c r="M49" s="345">
        <v>0</v>
      </c>
      <c r="N49" s="345">
        <v>0</v>
      </c>
      <c r="O49" s="345">
        <v>0</v>
      </c>
      <c r="P49" s="345">
        <v>0</v>
      </c>
      <c r="Q49" s="345">
        <v>0</v>
      </c>
      <c r="R49" s="345">
        <v>0</v>
      </c>
      <c r="S49" s="389">
        <v>0</v>
      </c>
      <c r="T49" s="389">
        <v>0</v>
      </c>
      <c r="U49" s="389">
        <v>7</v>
      </c>
    </row>
    <row r="50" spans="1:21" s="342" customFormat="1" ht="21" customHeight="1">
      <c r="A50" s="295" t="s">
        <v>200</v>
      </c>
      <c r="B50" s="345">
        <v>0</v>
      </c>
      <c r="C50" s="345">
        <v>0</v>
      </c>
      <c r="D50" s="345">
        <v>10</v>
      </c>
      <c r="E50" s="345">
        <v>0</v>
      </c>
      <c r="F50" s="345">
        <v>0</v>
      </c>
      <c r="G50" s="345">
        <v>0</v>
      </c>
      <c r="H50" s="345">
        <v>0</v>
      </c>
      <c r="I50" s="345">
        <v>0</v>
      </c>
      <c r="J50" s="345">
        <v>0</v>
      </c>
      <c r="K50" s="345">
        <v>0</v>
      </c>
      <c r="L50" s="345">
        <v>0</v>
      </c>
      <c r="M50" s="345">
        <v>0</v>
      </c>
      <c r="N50" s="345">
        <v>0</v>
      </c>
      <c r="O50" s="345">
        <v>0</v>
      </c>
      <c r="P50" s="345">
        <v>0</v>
      </c>
      <c r="Q50" s="345">
        <v>0</v>
      </c>
      <c r="R50" s="345">
        <v>0</v>
      </c>
      <c r="S50" s="389">
        <v>0</v>
      </c>
      <c r="T50" s="389">
        <v>0</v>
      </c>
      <c r="U50" s="389">
        <v>10</v>
      </c>
    </row>
    <row r="51" spans="1:21" s="342" customFormat="1" ht="21" customHeight="1">
      <c r="A51" s="295" t="s">
        <v>278</v>
      </c>
      <c r="B51" s="345">
        <v>0</v>
      </c>
      <c r="C51" s="345">
        <v>0</v>
      </c>
      <c r="D51" s="345">
        <v>0</v>
      </c>
      <c r="E51" s="345">
        <v>0</v>
      </c>
      <c r="F51" s="345">
        <v>0</v>
      </c>
      <c r="G51" s="345">
        <v>0</v>
      </c>
      <c r="H51" s="345">
        <v>0</v>
      </c>
      <c r="I51" s="345">
        <v>1</v>
      </c>
      <c r="J51" s="345">
        <v>0</v>
      </c>
      <c r="K51" s="345">
        <v>0</v>
      </c>
      <c r="L51" s="345">
        <v>0</v>
      </c>
      <c r="M51" s="345">
        <v>0</v>
      </c>
      <c r="N51" s="345">
        <v>0</v>
      </c>
      <c r="O51" s="345">
        <v>0</v>
      </c>
      <c r="P51" s="345">
        <v>0</v>
      </c>
      <c r="Q51" s="345">
        <v>0</v>
      </c>
      <c r="R51" s="345">
        <v>0</v>
      </c>
      <c r="S51" s="389">
        <v>0</v>
      </c>
      <c r="T51" s="389">
        <v>0</v>
      </c>
      <c r="U51" s="389">
        <v>1</v>
      </c>
    </row>
    <row r="52" spans="1:21" s="342" customFormat="1" ht="21" customHeight="1">
      <c r="A52" s="295" t="s">
        <v>236</v>
      </c>
      <c r="B52" s="345">
        <v>0</v>
      </c>
      <c r="C52" s="345">
        <v>0</v>
      </c>
      <c r="D52" s="345">
        <v>0</v>
      </c>
      <c r="E52" s="345">
        <v>0</v>
      </c>
      <c r="F52" s="345">
        <v>0</v>
      </c>
      <c r="G52" s="345">
        <v>0</v>
      </c>
      <c r="H52" s="345">
        <v>0</v>
      </c>
      <c r="I52" s="345">
        <v>1</v>
      </c>
      <c r="J52" s="345">
        <v>0</v>
      </c>
      <c r="K52" s="345">
        <v>0</v>
      </c>
      <c r="L52" s="345">
        <v>0</v>
      </c>
      <c r="M52" s="345">
        <v>0</v>
      </c>
      <c r="N52" s="345">
        <v>0</v>
      </c>
      <c r="O52" s="345">
        <v>0</v>
      </c>
      <c r="P52" s="345">
        <v>0</v>
      </c>
      <c r="Q52" s="345">
        <v>0</v>
      </c>
      <c r="R52" s="345">
        <v>0</v>
      </c>
      <c r="S52" s="389">
        <v>0</v>
      </c>
      <c r="T52" s="389">
        <v>0</v>
      </c>
      <c r="U52" s="389">
        <v>1</v>
      </c>
    </row>
    <row r="53" spans="1:21" s="342" customFormat="1" ht="21" customHeight="1">
      <c r="A53" s="295" t="s">
        <v>219</v>
      </c>
      <c r="B53" s="345">
        <v>1</v>
      </c>
      <c r="C53" s="345">
        <v>3</v>
      </c>
      <c r="D53" s="345">
        <v>8</v>
      </c>
      <c r="E53" s="345">
        <v>1</v>
      </c>
      <c r="F53" s="345">
        <v>0</v>
      </c>
      <c r="G53" s="345">
        <v>9</v>
      </c>
      <c r="H53" s="345">
        <v>3</v>
      </c>
      <c r="I53" s="345">
        <v>0</v>
      </c>
      <c r="J53" s="345">
        <v>1</v>
      </c>
      <c r="K53" s="345">
        <v>10</v>
      </c>
      <c r="L53" s="345">
        <v>0</v>
      </c>
      <c r="M53" s="345">
        <v>6</v>
      </c>
      <c r="N53" s="345">
        <v>1</v>
      </c>
      <c r="O53" s="345">
        <v>22</v>
      </c>
      <c r="P53" s="345">
        <v>1</v>
      </c>
      <c r="Q53" s="345">
        <v>13</v>
      </c>
      <c r="R53" s="345">
        <v>0</v>
      </c>
      <c r="S53" s="389">
        <v>7</v>
      </c>
      <c r="T53" s="389">
        <v>2</v>
      </c>
      <c r="U53" s="389">
        <v>88</v>
      </c>
    </row>
    <row r="54" spans="1:21" s="342" customFormat="1" ht="21" customHeight="1">
      <c r="A54" s="295" t="s">
        <v>218</v>
      </c>
      <c r="B54" s="345">
        <v>0</v>
      </c>
      <c r="C54" s="345">
        <v>0</v>
      </c>
      <c r="D54" s="345">
        <v>0</v>
      </c>
      <c r="E54" s="345">
        <v>1</v>
      </c>
      <c r="F54" s="345">
        <v>3</v>
      </c>
      <c r="G54" s="345">
        <v>0</v>
      </c>
      <c r="H54" s="345">
        <v>2</v>
      </c>
      <c r="I54" s="345">
        <v>0</v>
      </c>
      <c r="J54" s="345">
        <v>0</v>
      </c>
      <c r="K54" s="345">
        <v>0</v>
      </c>
      <c r="L54" s="345">
        <v>0</v>
      </c>
      <c r="M54" s="345">
        <v>3</v>
      </c>
      <c r="N54" s="345">
        <v>0</v>
      </c>
      <c r="O54" s="345">
        <v>0</v>
      </c>
      <c r="P54" s="345">
        <v>0</v>
      </c>
      <c r="Q54" s="345">
        <v>0</v>
      </c>
      <c r="R54" s="345">
        <v>0</v>
      </c>
      <c r="S54" s="389">
        <v>0</v>
      </c>
      <c r="T54" s="389">
        <v>0</v>
      </c>
      <c r="U54" s="389">
        <v>9</v>
      </c>
    </row>
    <row r="55" spans="1:21" s="290" customFormat="1" ht="16.5" customHeight="1" thickBot="1">
      <c r="A55" s="338" t="s">
        <v>9</v>
      </c>
      <c r="B55" s="339">
        <f>SUM(B8:B54)</f>
        <v>2</v>
      </c>
      <c r="C55" s="339">
        <f t="shared" ref="C55:U55" si="0">SUM(C8:C54)</f>
        <v>5</v>
      </c>
      <c r="D55" s="339">
        <f t="shared" si="0"/>
        <v>35</v>
      </c>
      <c r="E55" s="339">
        <f t="shared" si="0"/>
        <v>22</v>
      </c>
      <c r="F55" s="339">
        <f t="shared" si="0"/>
        <v>12</v>
      </c>
      <c r="G55" s="339">
        <f t="shared" si="0"/>
        <v>12</v>
      </c>
      <c r="H55" s="339">
        <f t="shared" si="0"/>
        <v>35</v>
      </c>
      <c r="I55" s="339">
        <f t="shared" si="0"/>
        <v>33</v>
      </c>
      <c r="J55" s="339">
        <f t="shared" si="0"/>
        <v>7</v>
      </c>
      <c r="K55" s="339">
        <f t="shared" si="0"/>
        <v>22</v>
      </c>
      <c r="L55" s="339">
        <f t="shared" si="0"/>
        <v>7</v>
      </c>
      <c r="M55" s="339">
        <f t="shared" si="0"/>
        <v>20</v>
      </c>
      <c r="N55" s="339">
        <f t="shared" si="0"/>
        <v>6</v>
      </c>
      <c r="O55" s="339">
        <f t="shared" si="0"/>
        <v>79</v>
      </c>
      <c r="P55" s="339">
        <f t="shared" si="0"/>
        <v>15</v>
      </c>
      <c r="Q55" s="339">
        <f t="shared" si="0"/>
        <v>15</v>
      </c>
      <c r="R55" s="339">
        <f t="shared" si="0"/>
        <v>0</v>
      </c>
      <c r="S55" s="339">
        <f t="shared" si="0"/>
        <v>12</v>
      </c>
      <c r="T55" s="339">
        <f t="shared" si="0"/>
        <v>3</v>
      </c>
      <c r="U55" s="339">
        <f t="shared" si="0"/>
        <v>342</v>
      </c>
    </row>
    <row r="56" spans="1:21" s="290" customFormat="1" ht="16.5" customHeight="1" thickBot="1">
      <c r="A56" s="320" t="s">
        <v>191</v>
      </c>
      <c r="B56" s="321">
        <v>6</v>
      </c>
      <c r="C56" s="321">
        <v>23</v>
      </c>
      <c r="D56" s="321">
        <v>26</v>
      </c>
      <c r="E56" s="321">
        <v>35</v>
      </c>
      <c r="F56" s="321">
        <v>19</v>
      </c>
      <c r="G56" s="321">
        <v>15</v>
      </c>
      <c r="H56" s="321">
        <v>33</v>
      </c>
      <c r="I56" s="321">
        <v>56</v>
      </c>
      <c r="J56" s="321">
        <v>6</v>
      </c>
      <c r="K56" s="321">
        <v>17</v>
      </c>
      <c r="L56" s="321">
        <v>10</v>
      </c>
      <c r="M56" s="321">
        <v>36</v>
      </c>
      <c r="N56" s="321">
        <v>13</v>
      </c>
      <c r="O56" s="321">
        <v>20</v>
      </c>
      <c r="P56" s="321">
        <v>14</v>
      </c>
      <c r="Q56" s="321">
        <v>32</v>
      </c>
      <c r="R56" s="321">
        <v>13</v>
      </c>
      <c r="S56" s="321">
        <v>13</v>
      </c>
      <c r="T56" s="321">
        <v>13</v>
      </c>
      <c r="U56" s="321">
        <f>SUM(B56:T56)</f>
        <v>400</v>
      </c>
    </row>
    <row r="57" spans="1:21" s="290" customFormat="1" ht="16.5" customHeight="1" thickBot="1">
      <c r="A57" s="322" t="s">
        <v>192</v>
      </c>
      <c r="B57" s="323">
        <f t="shared" ref="B57:U57" si="1">B55/B56</f>
        <v>0.33333333333333331</v>
      </c>
      <c r="C57" s="323">
        <f t="shared" si="1"/>
        <v>0.21739130434782608</v>
      </c>
      <c r="D57" s="323">
        <f t="shared" si="1"/>
        <v>1.3461538461538463</v>
      </c>
      <c r="E57" s="323">
        <f t="shared" si="1"/>
        <v>0.62857142857142856</v>
      </c>
      <c r="F57" s="323">
        <f t="shared" si="1"/>
        <v>0.63157894736842102</v>
      </c>
      <c r="G57" s="323">
        <f t="shared" si="1"/>
        <v>0.8</v>
      </c>
      <c r="H57" s="323">
        <f t="shared" si="1"/>
        <v>1.0606060606060606</v>
      </c>
      <c r="I57" s="323">
        <f t="shared" si="1"/>
        <v>0.5892857142857143</v>
      </c>
      <c r="J57" s="323">
        <f t="shared" si="1"/>
        <v>1.1666666666666667</v>
      </c>
      <c r="K57" s="323">
        <f t="shared" si="1"/>
        <v>1.2941176470588236</v>
      </c>
      <c r="L57" s="323">
        <f t="shared" si="1"/>
        <v>0.7</v>
      </c>
      <c r="M57" s="323">
        <f t="shared" si="1"/>
        <v>0.55555555555555558</v>
      </c>
      <c r="N57" s="323">
        <f t="shared" si="1"/>
        <v>0.46153846153846156</v>
      </c>
      <c r="O57" s="323">
        <f t="shared" si="1"/>
        <v>3.95</v>
      </c>
      <c r="P57" s="323">
        <f t="shared" si="1"/>
        <v>1.0714285714285714</v>
      </c>
      <c r="Q57" s="323">
        <f t="shared" si="1"/>
        <v>0.46875</v>
      </c>
      <c r="R57" s="323">
        <f t="shared" si="1"/>
        <v>0</v>
      </c>
      <c r="S57" s="323">
        <f t="shared" si="1"/>
        <v>0.92307692307692313</v>
      </c>
      <c r="T57" s="323">
        <f t="shared" si="1"/>
        <v>0.23076923076923078</v>
      </c>
      <c r="U57" s="323">
        <f t="shared" si="1"/>
        <v>0.85499999999999998</v>
      </c>
    </row>
    <row r="58" spans="1:21" s="290" customFormat="1" ht="15" customHeight="1">
      <c r="A58"/>
      <c r="B58" s="324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1:21" s="290" customFormat="1" ht="15" customHeight="1">
      <c r="A59"/>
      <c r="B59" s="324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1:21" s="290" customFormat="1" ht="15" customHeight="1">
      <c r="A60"/>
      <c r="B60" s="324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1:21" s="290" customFormat="1" ht="15" customHeight="1">
      <c r="A61"/>
      <c r="B61" s="325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1:21" s="290" customFormat="1" ht="15" customHeight="1">
      <c r="A62"/>
      <c r="B62" s="324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1:21" s="290" customFormat="1" ht="15" customHeight="1">
      <c r="A63"/>
      <c r="B63" s="324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1:21" s="290" customFormat="1" ht="15" customHeight="1">
      <c r="A64"/>
      <c r="B64" s="32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1:18" s="290" customFormat="1" ht="15" customHeight="1">
      <c r="A65"/>
      <c r="B65" s="324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1:18" s="290" customFormat="1" ht="15" customHeight="1">
      <c r="A66"/>
      <c r="B66" s="324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1:18" s="290" customFormat="1" ht="15" customHeight="1">
      <c r="A67"/>
      <c r="B67" s="324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1:18" s="290" customFormat="1" ht="15" customHeight="1">
      <c r="A68"/>
      <c r="B68" s="324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1:18" s="290" customFormat="1" ht="15" customHeight="1">
      <c r="A69"/>
      <c r="B69" s="324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1:18" s="290" customFormat="1" ht="15" customHeight="1">
      <c r="A70"/>
      <c r="B70" s="324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1:18" s="290" customFormat="1" ht="15" customHeight="1">
      <c r="A71"/>
      <c r="B71" s="324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1:18" s="290" customFormat="1" ht="15" customHeight="1">
      <c r="A72"/>
      <c r="B72" s="324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1:18" s="290" customFormat="1" ht="15" customHeight="1">
      <c r="A73"/>
      <c r="B73" s="324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1:18" s="290" customFormat="1" ht="15" customHeight="1">
      <c r="A74"/>
      <c r="B74" s="32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1:18" s="290" customFormat="1" ht="1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1:18" s="290" customFormat="1" ht="1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</row>
    <row r="77" spans="1:18" s="290" customFormat="1" ht="1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1:18" s="290" customFormat="1" ht="1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</row>
    <row r="79" spans="1:18" ht="15" customHeight="1"/>
    <row r="80" spans="1:18" ht="15" customHeight="1"/>
    <row r="81" spans="1:18" ht="15" customHeight="1"/>
    <row r="82" spans="1:18" s="288" customFormat="1" ht="1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</row>
    <row r="83" spans="1:18" ht="15" customHeight="1"/>
    <row r="84" spans="1:18" ht="15" customHeight="1"/>
    <row r="85" spans="1:18" ht="15" customHeight="1"/>
    <row r="86" spans="1:18" ht="15" customHeight="1"/>
    <row r="87" spans="1:18" ht="15" customHeight="1"/>
    <row r="88" spans="1:18" ht="15" customHeight="1"/>
    <row r="89" spans="1:18" ht="15" customHeight="1"/>
    <row r="90" spans="1:18" ht="15" customHeight="1"/>
    <row r="91" spans="1:18" ht="15" customHeight="1"/>
    <row r="92" spans="1:18" ht="15" customHeight="1"/>
    <row r="93" spans="1:18" ht="15" customHeight="1"/>
    <row r="94" spans="1:18" ht="15" customHeight="1"/>
    <row r="95" spans="1:18" ht="15" customHeight="1"/>
  </sheetData>
  <mergeCells count="3">
    <mergeCell ref="A6:F6"/>
    <mergeCell ref="G6:L6"/>
    <mergeCell ref="M6:R6"/>
  </mergeCells>
  <conditionalFormatting sqref="B57:U57">
    <cfRule type="cellIs" dxfId="5" priority="1" operator="equal">
      <formula>1</formula>
    </cfRule>
    <cfRule type="cellIs" dxfId="4" priority="2" operator="lessThan">
      <formula>1</formula>
    </cfRule>
    <cfRule type="cellIs" dxfId="3" priority="3" operator="greaterThan">
      <formula>1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4946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14</vt:i4>
      </vt:variant>
    </vt:vector>
  </HeadingPairs>
  <TitlesOfParts>
    <vt:vector size="27" baseType="lpstr">
      <vt:lpstr>Teto</vt:lpstr>
      <vt:lpstr>Produção_tabwin</vt:lpstr>
      <vt:lpstr>Cirurgias_de_Neuro</vt:lpstr>
      <vt:lpstr>Neuro_Endo_</vt:lpstr>
      <vt:lpstr>Total</vt:lpstr>
      <vt:lpstr>TABNET</vt:lpstr>
      <vt:lpstr>Valores_excedente</vt:lpstr>
      <vt:lpstr>Deliberação</vt:lpstr>
      <vt:lpstr>Produção por Procedimento</vt:lpstr>
      <vt:lpstr>Carater de Atendimento</vt:lpstr>
      <vt:lpstr>Série Hitórica x  Financiamento</vt:lpstr>
      <vt:lpstr>Deliberação_PPI</vt:lpstr>
      <vt:lpstr>PHC</vt:lpstr>
      <vt:lpstr>Cirurgias_de_Neuro!Area_de_impressao</vt:lpstr>
      <vt:lpstr>Deliberação!Area_de_impressao</vt:lpstr>
      <vt:lpstr>Deliberação_PPI!Area_de_impressao</vt:lpstr>
      <vt:lpstr>Produção_tabwin!Area_de_impressao</vt:lpstr>
      <vt:lpstr>Total!Area_de_impressao</vt:lpstr>
      <vt:lpstr>Valores_excedente!Area_de_impressao</vt:lpstr>
      <vt:lpstr>Deliberação!Excel_BuiltIn_Print_Area</vt:lpstr>
      <vt:lpstr>Cirurgias_de_Neuro!Excel_BuiltIn_Print_Titles</vt:lpstr>
      <vt:lpstr>Deliberação!Excel_BuiltIn_Print_Titles</vt:lpstr>
      <vt:lpstr>Deliberação_PPI!Excel_BuiltIn_Print_Titles</vt:lpstr>
      <vt:lpstr>Produção_tabwin!Excel_BuiltIn_Print_Titles</vt:lpstr>
      <vt:lpstr>Teto!Excel_BuiltIn_Print_Titles</vt:lpstr>
      <vt:lpstr>Total!Excel_BuiltIn_Print_Titles</vt:lpstr>
      <vt:lpstr>Valores_excedente!Excel_BuiltIn_Print_Titles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Carmem Regina Delziovo</dc:creator>
  <dc:description/>
  <cp:lastModifiedBy>Norivaldo de Freitas Sobrinho</cp:lastModifiedBy>
  <cp:revision>126</cp:revision>
  <cp:lastPrinted>2023-06-20T11:55:54Z</cp:lastPrinted>
  <dcterms:created xsi:type="dcterms:W3CDTF">2022-06-21T15:30:27Z</dcterms:created>
  <dcterms:modified xsi:type="dcterms:W3CDTF">2026-01-16T20:33:15Z</dcterms:modified>
  <dc:language>pt-BR</dc:language>
</cp:coreProperties>
</file>