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Julho de 2025\"/>
    </mc:Choice>
  </mc:AlternateContent>
  <xr:revisionPtr revIDLastSave="0" documentId="13_ncr:1_{F1897E7C-65B6-4B79-8D84-8808C4A81128}" xr6:coauthVersionLast="47" xr6:coauthVersionMax="47" xr10:uidLastSave="{00000000-0000-0000-0000-000000000000}"/>
  <bookViews>
    <workbookView xWindow="28680" yWindow="2520" windowWidth="20730" windowHeight="11040" tabRatio="500" firstSheet="9" activeTab="10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3" l="1"/>
  <c r="D9" i="13"/>
  <c r="E9" i="13"/>
  <c r="F9" i="13"/>
  <c r="G9" i="13"/>
  <c r="H9" i="13"/>
  <c r="I9" i="13"/>
  <c r="J9" i="13"/>
  <c r="K9" i="13"/>
  <c r="L9" i="13"/>
  <c r="M9" i="13"/>
  <c r="N9" i="13"/>
  <c r="O9" i="13"/>
  <c r="B9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B5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B10" i="13"/>
  <c r="O8" i="13"/>
  <c r="O4" i="13"/>
  <c r="C24" i="12"/>
  <c r="B24" i="12"/>
  <c r="C49" i="11"/>
  <c r="D49" i="11"/>
  <c r="D51" i="11" s="1"/>
  <c r="E49" i="11"/>
  <c r="E51" i="11" s="1"/>
  <c r="F49" i="11"/>
  <c r="G49" i="11"/>
  <c r="G51" i="11" s="1"/>
  <c r="H49" i="11"/>
  <c r="H51" i="11" s="1"/>
  <c r="I49" i="11"/>
  <c r="I51" i="11" s="1"/>
  <c r="J49" i="11"/>
  <c r="J51" i="11" s="1"/>
  <c r="K49" i="11"/>
  <c r="K51" i="11" s="1"/>
  <c r="L49" i="11"/>
  <c r="L51" i="11" s="1"/>
  <c r="M49" i="11"/>
  <c r="N49" i="11"/>
  <c r="N51" i="11" s="1"/>
  <c r="O49" i="11"/>
  <c r="P49" i="11"/>
  <c r="P51" i="11" s="1"/>
  <c r="Q49" i="11"/>
  <c r="Q51" i="11" s="1"/>
  <c r="R49" i="11"/>
  <c r="B49" i="11"/>
  <c r="C51" i="11"/>
  <c r="F51" i="11"/>
  <c r="M51" i="11"/>
  <c r="O51" i="11"/>
  <c r="R50" i="11"/>
  <c r="B51" i="11"/>
  <c r="R51" i="11" l="1"/>
  <c r="F68" i="2"/>
  <c r="C68" i="2"/>
  <c r="F48" i="2"/>
  <c r="C48" i="2"/>
  <c r="F28" i="2"/>
  <c r="C28" i="2"/>
  <c r="F93" i="2"/>
  <c r="D93" i="2"/>
  <c r="C93" i="2"/>
  <c r="D48" i="2"/>
  <c r="M27" i="3"/>
  <c r="D28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73" i="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C109" i="2" l="1"/>
  <c r="G28" i="2"/>
  <c r="G89" i="2"/>
  <c r="F89" i="2"/>
  <c r="D89" i="2"/>
  <c r="C89" i="2"/>
  <c r="G68" i="2"/>
  <c r="D68" i="2"/>
  <c r="D24" i="12"/>
  <c r="L109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48" i="2"/>
  <c r="M75" i="2"/>
  <c r="M77" i="2"/>
  <c r="M78" i="2"/>
  <c r="M80" i="2"/>
  <c r="M82" i="2"/>
  <c r="M85" i="2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I89" i="2" l="1"/>
  <c r="F109" i="2"/>
  <c r="I109" i="2" s="1"/>
  <c r="I93" i="2"/>
  <c r="M93" i="2" s="1"/>
  <c r="F24" i="12"/>
  <c r="M89" i="2"/>
  <c r="K15" i="4"/>
  <c r="D109" i="2"/>
  <c r="G109" i="2"/>
  <c r="C108" i="2"/>
  <c r="C107" i="2"/>
  <c r="C103" i="2"/>
  <c r="C99" i="2"/>
  <c r="C95" i="2"/>
  <c r="K23" i="3"/>
  <c r="N23" i="3" s="1"/>
  <c r="C100" i="2"/>
  <c r="K17" i="3"/>
  <c r="K20" i="3"/>
  <c r="N20" i="3" s="1"/>
  <c r="J102" i="2"/>
  <c r="K15" i="3"/>
  <c r="K16" i="3"/>
  <c r="K22" i="3"/>
  <c r="E28" i="5" s="1"/>
  <c r="G23" i="7" s="1"/>
  <c r="K24" i="3"/>
  <c r="C104" i="2"/>
  <c r="K26" i="3"/>
  <c r="N26" i="3" s="1"/>
  <c r="C106" i="2"/>
  <c r="C102" i="2"/>
  <c r="C98" i="2"/>
  <c r="C94" i="2"/>
  <c r="K21" i="3"/>
  <c r="N21" i="3" s="1"/>
  <c r="K18" i="3"/>
  <c r="K11" i="3"/>
  <c r="K25" i="3"/>
  <c r="E32" i="5" s="1"/>
  <c r="G28" i="7" s="1"/>
  <c r="K19" i="3"/>
  <c r="C96" i="2"/>
  <c r="K12" i="3"/>
  <c r="C105" i="2"/>
  <c r="C101" i="2"/>
  <c r="C97" i="2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I107" i="2" l="1"/>
  <c r="M107" i="2" s="1"/>
  <c r="I106" i="2"/>
  <c r="M106" i="2" s="1"/>
  <c r="I108" i="2"/>
  <c r="M108" i="2" s="1"/>
  <c r="I104" i="2"/>
  <c r="M104" i="2" s="1"/>
  <c r="I100" i="2"/>
  <c r="M100" i="2" s="1"/>
  <c r="I102" i="2"/>
  <c r="M102" i="2" s="1"/>
  <c r="I95" i="2"/>
  <c r="M95" i="2" s="1"/>
  <c r="I105" i="2"/>
  <c r="M105" i="2" s="1"/>
  <c r="I99" i="2"/>
  <c r="M99" i="2" s="1"/>
  <c r="I96" i="2"/>
  <c r="M96" i="2" s="1"/>
  <c r="I97" i="2"/>
  <c r="M97" i="2" s="1"/>
  <c r="I101" i="2"/>
  <c r="M101" i="2" s="1"/>
  <c r="I94" i="2"/>
  <c r="M94" i="2" s="1"/>
  <c r="I98" i="2"/>
  <c r="M98" i="2" s="1"/>
  <c r="I103" i="2"/>
  <c r="M103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N33" i="3" s="1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N31" i="3" l="1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N39" i="3" l="1"/>
  <c r="G36" i="5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29" i="3" l="1"/>
  <c r="N37" i="3" s="1"/>
  <c r="N27" i="3"/>
  <c r="I33" i="8"/>
  <c r="E25" i="8"/>
  <c r="G25" i="8" s="1"/>
  <c r="I25" i="8" s="1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<sst xmlns="http://schemas.openxmlformats.org/spreadsheetml/2006/main" count="751" uniqueCount="261">
  <si>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</si>
  <si>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</si>
  <si>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</si>
  <si>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</si>
  <si>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</si>
  <si>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</si>
  <si>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</si>
  <si>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</si>
  <si>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</si>
  <si>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</si>
  <si>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</si>
  <si>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</si>
  <si>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</si>
  <si>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</si>
  <si>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</si>
  <si>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</si>
  <si>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</si>
  <si>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</si>
  <si>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</si>
  <si>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</si>
  <si>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</si>
  <si>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</si>
  <si>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</si>
  <si>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</si>
  <si>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</si>
  <si>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</si>
  <si>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</si>
  <si>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</si>
  <si>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</si>
  <si>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</si>
  <si>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</si>
  <si>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</si>
  <si>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</si>
  <si>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</si>
  <si>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</si>
  <si>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</si>
  <si>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</si>
  <si>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</si>
  <si>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</si>
  <si>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</si>
  <si>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</si>
  <si>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</si>
  <si>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</si>
  <si>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</si>
  <si>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</si>
  <si>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</si>
  <si>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</si>
  <si>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</si>
  <si>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</si>
  <si>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</si>
  <si>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</si>
  <si>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</si>
  <si>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</si>
  <si>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</si>
  <si>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</si>
  <si>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</si>
  <si>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</si>
  <si>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</si>
  <si>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</si>
  <si>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</si>
  <si>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</si>
  <si>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</si>
  <si>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</si>
  <si>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</si>
  <si>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</si>
  <si>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</si>
  <si>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</si>
  <si>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</si>
  <si>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</si>
  <si>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</si>
  <si>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</si>
  <si>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</si>
  <si>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</si>
  <si>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</si>
  <si>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</si>
  <si>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</si>
  <si>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</si>
  <si>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</si>
  <si>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</si>
  <si>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</si>
  <si>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</si>
  <si>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</si>
  <si>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</si>
  <si>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</si>
  <si>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</si>
  <si>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</si>
  <si>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</si>
  <si>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</si>
  <si>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</si>
  <si>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</si>
  <si>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</si>
  <si>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</si>
  <si>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</si>
  <si>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</si>
  <si>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</si>
  <si>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</si>
  <si>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</si>
  <si>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</si>
  <si>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</si>
  <si>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</si>
  <si>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</si>
  <si>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</si>
  <si>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</si>
  <si>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</si>
  <si>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</si>
  <si>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</si>
  <si>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</si>
  <si>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</si>
  <si>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</si>
  <si>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</si>
  <si>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</si>
  <si>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</si>
  <si>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</si>
  <si>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</si>
  <si>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</si>
  <si>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</si>
  <si>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</si>
  <si>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</si>
  <si>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</si>
  <si>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</si>
  <si>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</si>
  <si>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</si>
  <si>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</si>
  <si>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</si>
  <si>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</si>
  <si>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</si>
  <si>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</si>
  <si>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</si>
  <si>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</si>
  <si>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</si>
  <si>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</si>
  <si>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</si>
  <si>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</si>
  <si>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</si>
  <si>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</si>
  <si>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</si>
  <si>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</si>
  <si>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</si>
  <si>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</si>
  <si>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</si>
  <si>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</si>
  <si>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</si>
  <si>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</si>
  <si>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</si>
  <si>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</si>
  <si>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</si>
  <si>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</si>
  <si>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</si>
  <si>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</si>
  <si>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</si>
  <si>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</si>
  <si>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</si>
  <si>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</si>
  <si>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</si>
  <si>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</si>
  <si>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</si>
  <si>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</si>
  <si>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</si>
  <si>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</si>
  <si>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</si>
  <si>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</si>
  <si>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</si>
  <si>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</si>
  <si>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</si>
  <si>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</si>
  <si>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</si>
  <si>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</si>
  <si>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</si>
  <si>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</si>
  <si>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</si>
  <si>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</si>
  <si>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</si>
  <si>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</si>
  <si>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</si>
  <si>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</si>
  <si>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</si>
  <si>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</si>
  <si>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</si>
  <si>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</si>
  <si>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</si>
  <si>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</si>
  <si>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</si>
  <si>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</si>
  <si>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</si>
  <si>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</si>
  <si>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</si>
  <si>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</si>
  <si>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</si>
  <si>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</si>
  <si>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</si>
  <si>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</si>
  <si>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</si>
  <si>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</si>
  <si>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</si>
  <si>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</si>
  <si>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</si>
  <si>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</si>
  <si>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</si>
  <si>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</si>
  <si>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</si>
  <si>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</si>
  <si>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</si>
  <si>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</si>
  <si>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</si>
  <si>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</si>
  <si>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</si>
  <si>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</si>
  <si>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</si>
  <si>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</si>
  <si>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</si>
  <si>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</si>
  <si>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</si>
  <si>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</si>
  <si>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</si>
  <si>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</si>
  <si>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</si>
  <si>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</si>
  <si>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</si>
  <si>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</si>
  <si>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</si>
  <si>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</si>
  <si>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0403070040 EMBOLIZACAO DE ANEURISMA CEREBRAL MAIOR QUE 1,5 CM COM COLO ESTREITO</t>
  </si>
  <si>
    <t>Encontro de Contas Termo de Compromisso de Garantia de Acesso da Neurologia
Período Março de 2025
Neurologia GERAL</t>
  </si>
  <si>
    <t>0403070082 EMBOLIZACAO DE FISTULA ARTERIO-VENOSA DA CABECA E PESCOCO</t>
  </si>
  <si>
    <t>0403030161 RESSECCAO DE TUMOR RAQUIMEDULAR EXTRADURAL</t>
  </si>
  <si>
    <t>0403080010 IMPLANTE DE ELETRODO PARA ESTIMULACAO CEREBRAL</t>
  </si>
  <si>
    <t>Produção por Carater de Atendimento Junho de 2025</t>
  </si>
  <si>
    <t>0415010012 TRATAMENTO C/ CIRURGIAS MULTIPLAS</t>
  </si>
  <si>
    <t>0415020077 PROCEDIMENTOS SEQUENCIAIS EM NEUROCIRURGIA</t>
  </si>
  <si>
    <t>0403010055 CRANIOTOMIA PARA RETIRADA DE CISTO / ABSCESSO / GRANULOMA ENCEFALICO (COM TECNICA COMPLEMENTAR)</t>
  </si>
  <si>
    <t>0403010250 TRATAMENTO CIRURGICO DE FISTULA LIQUORICA RAQUIDIANA</t>
  </si>
  <si>
    <t>0403010292 TRATAMENTO CIRURGICO DE HEMATOMA INTRACEREBRAL (COM TECNICA COMPLEMENTAR)</t>
  </si>
  <si>
    <t>0403010390 DRENAGEM LIQUORICA LOMBAR EXTERNA</t>
  </si>
  <si>
    <t>0403020042 MICROCIRURGIA DE PLEXO BRAQUIAL COM MICROENXERTIA</t>
  </si>
  <si>
    <t>0403020069 MICRONEURORRAFIA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</si>
  <si>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</si>
  <si>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</si>
  <si>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</si>
  <si>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</si>
  <si>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</si>
  <si>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</si>
  <si>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</si>
  <si>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</si>
  <si>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DATA DE TABULAÇÃO: 15/09/2025</t>
  </si>
  <si>
    <t>0403010047 CRANIOTOMIA PARA RETIRADA DE CISTO / ABSCESSO / GRANULOMA ENCEFALICO</t>
  </si>
  <si>
    <t>0403010128 MICROCIRURGIA CEREBRAL ENDOSCOPICA</t>
  </si>
  <si>
    <t>0403010217 TRATAMENTO CIRURGICO DE CRANIOSSINOSTOSE COMPLEXA</t>
  </si>
  <si>
    <t>0403020018 ENXERTO MICROCIRURGICO DE NERVO PERIFERICO (2 OU MAIS NERVOS)</t>
  </si>
  <si>
    <t>0403020026 ENXERTO MICROCIRURGICO DE NERVO PERIFERICO (UNICO NERVO)</t>
  </si>
  <si>
    <t>0403030080 MICROCIRURGIA DE TUMOR INTRADURAL E EXTRAMEDULAR</t>
  </si>
  <si>
    <t>0403030110 MICROCIRURGIA PARA BIOPSIA DE MEDULA ESPINHAL OU RAIZES</t>
  </si>
  <si>
    <t>0403040108 MICROCIRURGIA PARA ANEURISMA DA CIRCULACAO CEREBRAL POSTERIOR MAIOR QUE 1,5 CM</t>
  </si>
  <si>
    <t>0403040116 MICROCIRURGIA P/ARA ANEURISMA DA CIRCULACAO CEREBRAL ANTERIOR MENOR QUE 1,5 CM</t>
  </si>
  <si>
    <t>0403050057 IMPLANTE INTRATECAL DE BOMBA DE INFUSAO DE FARMACOS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</si>
  <si>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</si>
  <si>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</si>
  <si>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</si>
  <si>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Encontro de Contas Termo de Compromisso de Garantia de Acesso Neurologia
Período Julho  de 2025
CIRURGIA</t>
  </si>
  <si>
    <t>Encontro de Contas Termo de Compromisso de Garantia de Acesso Neurologia
Período  Julho de 2025
Neuro Endo</t>
  </si>
  <si>
    <t>Produção por Procedimento Julho de 2025</t>
  </si>
  <si>
    <t>Produção por Carater de Atendimento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</si>
</sst>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0" fillId="0" borderId="2" xfId="0" applyBorder="1" applyAlignment="1">
      <alignment vertical="center" wrapText="1"/>
    </xf>
    <xf numFmtId="1" fontId="0" fillId="0" borderId="2" xfId="2" applyNumberFormat="1" applyFont="1" applyBorder="1" applyAlignment="1">
      <alignment vertical="center" wrapText="1"/>
    </xf>
    <xf numFmtId="168" fontId="0" fillId="0" borderId="2" xfId="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40" zoomScaleNormal="100" workbookViewId="0">
      <selection activeCell="B11" sqref="B1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1" t="s">
        <v>5</v>
      </c>
      <c r="C7" s="8"/>
      <c r="D7" s="352" t="s">
        <v>6</v>
      </c>
      <c r="E7" s="352"/>
      <c r="F7" s="352"/>
      <c r="G7" s="352"/>
    </row>
    <row r="8" spans="1:8" ht="26.25" customHeight="1">
      <c r="B8" s="351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1" t="s">
        <v>5</v>
      </c>
      <c r="C29" s="19"/>
      <c r="D29" s="352" t="s">
        <v>26</v>
      </c>
      <c r="E29" s="352"/>
      <c r="F29" s="352"/>
      <c r="G29" s="352"/>
    </row>
    <row r="30" spans="2:7" ht="18" customHeight="1">
      <c r="B30" s="351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3" t="s">
        <v>5</v>
      </c>
      <c r="C41" s="19"/>
      <c r="D41" s="354" t="s">
        <v>34</v>
      </c>
      <c r="E41" s="354"/>
      <c r="F41" s="354"/>
    </row>
    <row r="42" spans="2:7" ht="18.75" customHeight="1">
      <c r="B42" s="353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1"/>
  <sheetViews>
    <sheetView workbookViewId="0">
      <selection activeCell="I14" sqref="I14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29" t="s">
        <v>260</v>
      </c>
      <c r="B6" s="383" t="s">
        <v>201</v>
      </c>
      <c r="C6" s="384"/>
      <c r="D6" s="329" t="s">
        <v>66</v>
      </c>
    </row>
    <row r="7" spans="1:8" ht="17.25" customHeight="1" thickBot="1">
      <c r="A7" s="319" t="s">
        <v>193</v>
      </c>
      <c r="B7" s="319" t="s">
        <v>194</v>
      </c>
      <c r="C7" s="326" t="s">
        <v>195</v>
      </c>
      <c r="D7" s="326"/>
      <c r="E7" s="320" t="s">
        <v>191</v>
      </c>
      <c r="F7" s="322" t="s">
        <v>192</v>
      </c>
    </row>
    <row r="8" spans="1:8" ht="17.25" customHeight="1" thickBot="1">
      <c r="A8" s="318" t="s">
        <v>50</v>
      </c>
      <c r="B8" s="319">
        <v>1</v>
      </c>
      <c r="C8" s="327">
        <v>1</v>
      </c>
      <c r="D8" s="327">
        <f>B8+C8</f>
        <v>2</v>
      </c>
      <c r="E8" s="321">
        <v>6</v>
      </c>
      <c r="F8" s="323">
        <f>D8/E8</f>
        <v>0.33333333333333331</v>
      </c>
      <c r="G8" s="317"/>
      <c r="H8" s="317"/>
    </row>
    <row r="9" spans="1:8" ht="17.25" customHeight="1" thickBot="1">
      <c r="A9" s="318" t="s">
        <v>172</v>
      </c>
      <c r="B9" s="319">
        <v>8</v>
      </c>
      <c r="C9" s="327">
        <v>12</v>
      </c>
      <c r="D9" s="327">
        <f t="shared" ref="D9:D23" si="0">B9+C9</f>
        <v>20</v>
      </c>
      <c r="E9" s="321">
        <v>23</v>
      </c>
      <c r="F9" s="323">
        <f t="shared" ref="F9:F24" si="1">D9/E9</f>
        <v>0.86956521739130432</v>
      </c>
      <c r="G9" s="317"/>
      <c r="H9" s="317"/>
    </row>
    <row r="10" spans="1:8" ht="17.25" customHeight="1" thickBot="1">
      <c r="A10" s="318" t="s">
        <v>52</v>
      </c>
      <c r="B10" s="319">
        <v>14</v>
      </c>
      <c r="C10" s="327">
        <v>27</v>
      </c>
      <c r="D10" s="327">
        <f t="shared" si="0"/>
        <v>41</v>
      </c>
      <c r="E10" s="321">
        <v>26</v>
      </c>
      <c r="F10" s="323">
        <f t="shared" si="1"/>
        <v>1.5769230769230769</v>
      </c>
      <c r="G10" s="317"/>
      <c r="H10" s="317"/>
    </row>
    <row r="11" spans="1:8" ht="17.25" customHeight="1" thickBot="1">
      <c r="A11" s="318" t="s">
        <v>173</v>
      </c>
      <c r="B11" s="319">
        <v>19</v>
      </c>
      <c r="C11" s="327">
        <v>7</v>
      </c>
      <c r="D11" s="327">
        <f t="shared" si="0"/>
        <v>26</v>
      </c>
      <c r="E11" s="321">
        <v>35</v>
      </c>
      <c r="F11" s="323">
        <f t="shared" si="1"/>
        <v>0.74285714285714288</v>
      </c>
      <c r="G11" s="317"/>
      <c r="H11" s="317"/>
    </row>
    <row r="12" spans="1:8" ht="17.25" customHeight="1" thickBot="1">
      <c r="A12" s="318" t="s">
        <v>54</v>
      </c>
      <c r="B12" s="319">
        <v>3</v>
      </c>
      <c r="C12" s="327">
        <v>8</v>
      </c>
      <c r="D12" s="327">
        <f t="shared" si="0"/>
        <v>11</v>
      </c>
      <c r="E12" s="321">
        <v>19</v>
      </c>
      <c r="F12" s="323">
        <f t="shared" si="1"/>
        <v>0.57894736842105265</v>
      </c>
      <c r="G12" s="317"/>
      <c r="H12" s="317"/>
    </row>
    <row r="13" spans="1:8" ht="17.25" customHeight="1" thickBot="1">
      <c r="A13" s="318" t="s">
        <v>196</v>
      </c>
      <c r="B13" s="319">
        <v>11</v>
      </c>
      <c r="C13" s="327">
        <v>11</v>
      </c>
      <c r="D13" s="327">
        <f t="shared" si="0"/>
        <v>22</v>
      </c>
      <c r="E13" s="321">
        <v>15</v>
      </c>
      <c r="F13" s="323">
        <f t="shared" si="1"/>
        <v>1.4666666666666666</v>
      </c>
      <c r="G13" s="317"/>
      <c r="H13" s="317"/>
    </row>
    <row r="14" spans="1:8" ht="17.25" customHeight="1" thickBot="1">
      <c r="A14" s="318" t="s">
        <v>56</v>
      </c>
      <c r="B14" s="319">
        <v>50</v>
      </c>
      <c r="C14" s="327">
        <v>9</v>
      </c>
      <c r="D14" s="327">
        <f t="shared" si="0"/>
        <v>59</v>
      </c>
      <c r="E14" s="321">
        <v>33</v>
      </c>
      <c r="F14" s="323">
        <f t="shared" si="1"/>
        <v>1.7878787878787878</v>
      </c>
      <c r="G14" s="317"/>
      <c r="H14" s="317"/>
    </row>
    <row r="15" spans="1:8" ht="17.25" customHeight="1" thickBot="1">
      <c r="A15" s="318" t="s">
        <v>176</v>
      </c>
      <c r="B15" s="319">
        <v>8</v>
      </c>
      <c r="C15" s="327">
        <v>35</v>
      </c>
      <c r="D15" s="327">
        <f t="shared" si="0"/>
        <v>43</v>
      </c>
      <c r="E15" s="321">
        <v>56</v>
      </c>
      <c r="F15" s="323">
        <f t="shared" si="1"/>
        <v>0.7678571428571429</v>
      </c>
      <c r="G15" s="317"/>
      <c r="H15" s="317"/>
    </row>
    <row r="16" spans="1:8" ht="17.25" customHeight="1" thickBot="1">
      <c r="A16" s="318" t="s">
        <v>177</v>
      </c>
      <c r="B16" s="319">
        <v>2</v>
      </c>
      <c r="C16" s="327">
        <v>1</v>
      </c>
      <c r="D16" s="327">
        <f t="shared" si="0"/>
        <v>3</v>
      </c>
      <c r="E16" s="321">
        <v>6</v>
      </c>
      <c r="F16" s="323">
        <f t="shared" si="1"/>
        <v>0.5</v>
      </c>
      <c r="G16" s="317"/>
      <c r="H16" s="317"/>
    </row>
    <row r="17" spans="1:18" ht="17.25" customHeight="1" thickBot="1">
      <c r="A17" s="318" t="s">
        <v>178</v>
      </c>
      <c r="B17" s="319">
        <v>44</v>
      </c>
      <c r="C17" s="327">
        <v>10</v>
      </c>
      <c r="D17" s="327">
        <f t="shared" si="0"/>
        <v>54</v>
      </c>
      <c r="E17" s="321">
        <v>17</v>
      </c>
      <c r="F17" s="323">
        <f t="shared" si="1"/>
        <v>3.1764705882352939</v>
      </c>
      <c r="G17" s="317"/>
      <c r="H17" s="317"/>
    </row>
    <row r="18" spans="1:18" ht="17.25" customHeight="1" thickBot="1">
      <c r="A18" s="318" t="s">
        <v>60</v>
      </c>
      <c r="B18" s="319">
        <v>3</v>
      </c>
      <c r="C18" s="327">
        <v>4</v>
      </c>
      <c r="D18" s="327">
        <f t="shared" si="0"/>
        <v>7</v>
      </c>
      <c r="E18" s="321">
        <v>10</v>
      </c>
      <c r="F18" s="323">
        <f t="shared" si="1"/>
        <v>0.7</v>
      </c>
      <c r="G18" s="317"/>
      <c r="H18" s="317"/>
    </row>
    <row r="19" spans="1:18" ht="17.25" customHeight="1" thickBot="1">
      <c r="A19" s="318" t="s">
        <v>61</v>
      </c>
      <c r="B19" s="319">
        <v>39</v>
      </c>
      <c r="C19" s="327">
        <v>8</v>
      </c>
      <c r="D19" s="327">
        <f t="shared" si="0"/>
        <v>47</v>
      </c>
      <c r="E19" s="321">
        <v>36</v>
      </c>
      <c r="F19" s="323">
        <f t="shared" si="1"/>
        <v>1.3055555555555556</v>
      </c>
      <c r="G19" s="317"/>
      <c r="H19" s="317"/>
    </row>
    <row r="20" spans="1:18" ht="17.25" customHeight="1" thickBot="1">
      <c r="A20" s="318" t="s">
        <v>62</v>
      </c>
      <c r="B20" s="319">
        <v>3</v>
      </c>
      <c r="C20" s="327">
        <v>9</v>
      </c>
      <c r="D20" s="327">
        <f t="shared" si="0"/>
        <v>12</v>
      </c>
      <c r="E20" s="321">
        <v>13</v>
      </c>
      <c r="F20" s="323">
        <f t="shared" si="1"/>
        <v>0.92307692307692313</v>
      </c>
      <c r="G20" s="317"/>
      <c r="H20" s="317"/>
    </row>
    <row r="21" spans="1:18" ht="17.25" customHeight="1" thickBot="1">
      <c r="A21" s="318" t="s">
        <v>180</v>
      </c>
      <c r="B21" s="319">
        <v>22</v>
      </c>
      <c r="C21" s="327">
        <v>17</v>
      </c>
      <c r="D21" s="327">
        <f t="shared" si="0"/>
        <v>39</v>
      </c>
      <c r="E21" s="321">
        <v>20</v>
      </c>
      <c r="F21" s="323">
        <f t="shared" si="1"/>
        <v>1.95</v>
      </c>
      <c r="G21" s="317"/>
      <c r="H21" s="317"/>
    </row>
    <row r="22" spans="1:18" ht="17.25" customHeight="1" thickBot="1">
      <c r="A22" s="318" t="s">
        <v>64</v>
      </c>
      <c r="B22" s="319">
        <v>13</v>
      </c>
      <c r="C22" s="327">
        <v>3</v>
      </c>
      <c r="D22" s="327">
        <f t="shared" si="0"/>
        <v>16</v>
      </c>
      <c r="E22" s="321">
        <v>14</v>
      </c>
      <c r="F22" s="323">
        <f t="shared" si="1"/>
        <v>1.1428571428571428</v>
      </c>
      <c r="G22" s="317"/>
      <c r="H22" s="317"/>
    </row>
    <row r="23" spans="1:18" ht="17.25" customHeight="1" thickBot="1">
      <c r="A23" s="318" t="s">
        <v>181</v>
      </c>
      <c r="B23" s="319">
        <v>13</v>
      </c>
      <c r="C23" s="327">
        <v>9</v>
      </c>
      <c r="D23" s="327">
        <f t="shared" si="0"/>
        <v>22</v>
      </c>
      <c r="E23" s="321">
        <v>32</v>
      </c>
      <c r="F23" s="323">
        <f t="shared" si="1"/>
        <v>0.6875</v>
      </c>
      <c r="G23" s="317"/>
      <c r="H23" s="317"/>
    </row>
    <row r="24" spans="1:18" ht="17.25" customHeight="1" thickBot="1">
      <c r="A24" s="318" t="s">
        <v>9</v>
      </c>
      <c r="B24" s="319">
        <f>SUM(B8:B23)</f>
        <v>253</v>
      </c>
      <c r="C24" s="327">
        <f>SUM(C8:C23)</f>
        <v>171</v>
      </c>
      <c r="D24" s="327">
        <f t="shared" ref="D24" si="2">SUM(B24:C24)</f>
        <v>424</v>
      </c>
      <c r="E24" s="321">
        <f>SUM(E8:E23)</f>
        <v>361</v>
      </c>
      <c r="F24" s="323">
        <f t="shared" si="1"/>
        <v>1.1745152354570638</v>
      </c>
      <c r="G24" s="317"/>
      <c r="H24" s="317"/>
    </row>
    <row r="27" spans="1:18"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</row>
    <row r="31" spans="1:18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tabSelected="1" workbookViewId="0">
      <selection activeCell="H14" sqref="H14"/>
    </sheetView>
  </sheetViews>
  <sheetFormatPr defaultRowHeight="12.75"/>
  <cols>
    <col min="1" max="1" width="78.7109375" customWidth="1"/>
    <col min="2" max="15" width="13.85546875" customWidth="1"/>
    <col min="16" max="21" width="16.140625" customWidth="1"/>
    <col min="22" max="22" width="13.5703125" customWidth="1"/>
  </cols>
  <sheetData>
    <row r="3" spans="1:15" ht="18">
      <c r="A3" s="330" t="s">
        <v>202</v>
      </c>
      <c r="B3" s="331" t="s">
        <v>208</v>
      </c>
      <c r="C3" s="331" t="s">
        <v>209</v>
      </c>
      <c r="D3" s="331" t="s">
        <v>210</v>
      </c>
      <c r="E3" s="331" t="s">
        <v>215</v>
      </c>
      <c r="F3" s="331" t="s">
        <v>216</v>
      </c>
      <c r="G3" s="331" t="s">
        <v>218</v>
      </c>
      <c r="H3" s="331" t="s">
        <v>219</v>
      </c>
      <c r="I3" s="331" t="s">
        <v>238</v>
      </c>
      <c r="J3" s="331" t="s">
        <v>239</v>
      </c>
      <c r="K3" s="331" t="s">
        <v>240</v>
      </c>
      <c r="L3" s="331" t="s">
        <v>242</v>
      </c>
      <c r="M3" s="331" t="s">
        <v>241</v>
      </c>
      <c r="N3" s="331" t="s">
        <v>256</v>
      </c>
      <c r="O3" s="331" t="s">
        <v>9</v>
      </c>
    </row>
    <row r="4" spans="1:15" ht="18">
      <c r="A4" s="330" t="s">
        <v>211</v>
      </c>
      <c r="B4" s="331">
        <v>129</v>
      </c>
      <c r="C4" s="331">
        <v>83</v>
      </c>
      <c r="D4" s="331">
        <v>66</v>
      </c>
      <c r="E4" s="331">
        <v>43</v>
      </c>
      <c r="F4" s="331">
        <v>45</v>
      </c>
      <c r="G4" s="331">
        <v>46</v>
      </c>
      <c r="H4" s="331">
        <v>43</v>
      </c>
      <c r="I4" s="331">
        <v>30</v>
      </c>
      <c r="J4" s="331">
        <v>17</v>
      </c>
      <c r="K4" s="331">
        <v>13</v>
      </c>
      <c r="L4" s="331">
        <v>11</v>
      </c>
      <c r="M4" s="331">
        <v>19</v>
      </c>
      <c r="N4" s="331">
        <v>34</v>
      </c>
      <c r="O4" s="331">
        <f>SUM(B4:N4)</f>
        <v>579</v>
      </c>
    </row>
    <row r="5" spans="1:15" ht="18">
      <c r="A5" s="331" t="s">
        <v>192</v>
      </c>
      <c r="B5" s="332">
        <f>B4/B10</f>
        <v>0.45583038869257952</v>
      </c>
      <c r="C5" s="332">
        <f t="shared" ref="C5:O5" si="0">C4/C10</f>
        <v>0.32046332046332049</v>
      </c>
      <c r="D5" s="332">
        <f t="shared" si="0"/>
        <v>0.30985915492957744</v>
      </c>
      <c r="E5" s="332">
        <f t="shared" si="0"/>
        <v>0.23497267759562843</v>
      </c>
      <c r="F5" s="332">
        <f t="shared" si="0"/>
        <v>0.27950310559006208</v>
      </c>
      <c r="G5" s="332">
        <f t="shared" si="0"/>
        <v>0.21904761904761905</v>
      </c>
      <c r="H5" s="332">
        <f t="shared" si="0"/>
        <v>0.24855491329479767</v>
      </c>
      <c r="I5" s="332">
        <f t="shared" si="0"/>
        <v>0.16759776536312848</v>
      </c>
      <c r="J5" s="332">
        <f t="shared" si="0"/>
        <v>9.0425531914893623E-2</v>
      </c>
      <c r="K5" s="332">
        <f t="shared" si="0"/>
        <v>6.8421052631578952E-2</v>
      </c>
      <c r="L5" s="332">
        <f t="shared" si="0"/>
        <v>6.5476190476190479E-2</v>
      </c>
      <c r="M5" s="332">
        <f t="shared" si="0"/>
        <v>0.12837837837837837</v>
      </c>
      <c r="N5" s="332">
        <f t="shared" si="0"/>
        <v>8.0188679245283015E-2</v>
      </c>
      <c r="O5" s="332">
        <f t="shared" si="0"/>
        <v>0.20834832673623604</v>
      </c>
    </row>
    <row r="6" spans="1:15" ht="18">
      <c r="A6" s="334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6"/>
    </row>
    <row r="7" spans="1:15" ht="18">
      <c r="A7" s="331" t="s">
        <v>192</v>
      </c>
      <c r="B7" s="331" t="s">
        <v>208</v>
      </c>
      <c r="C7" s="331" t="s">
        <v>209</v>
      </c>
      <c r="D7" s="331" t="s">
        <v>210</v>
      </c>
      <c r="E7" s="331" t="s">
        <v>215</v>
      </c>
      <c r="F7" s="331" t="s">
        <v>216</v>
      </c>
      <c r="G7" s="331" t="s">
        <v>218</v>
      </c>
      <c r="H7" s="331" t="s">
        <v>219</v>
      </c>
      <c r="I7" s="331" t="s">
        <v>203</v>
      </c>
      <c r="J7" s="331" t="s">
        <v>204</v>
      </c>
      <c r="K7" s="331" t="s">
        <v>205</v>
      </c>
      <c r="L7" s="331" t="s">
        <v>206</v>
      </c>
      <c r="M7" s="331" t="s">
        <v>207</v>
      </c>
      <c r="N7" s="331" t="s">
        <v>256</v>
      </c>
      <c r="O7" s="331" t="s">
        <v>9</v>
      </c>
    </row>
    <row r="8" spans="1:15" ht="18">
      <c r="A8" s="330" t="s">
        <v>212</v>
      </c>
      <c r="B8" s="331">
        <v>154</v>
      </c>
      <c r="C8" s="331">
        <v>176</v>
      </c>
      <c r="D8" s="331">
        <v>147</v>
      </c>
      <c r="E8" s="331">
        <v>140</v>
      </c>
      <c r="F8" s="331">
        <v>116</v>
      </c>
      <c r="G8" s="331">
        <v>164</v>
      </c>
      <c r="H8" s="331">
        <v>130</v>
      </c>
      <c r="I8" s="331">
        <v>149</v>
      </c>
      <c r="J8" s="331">
        <v>171</v>
      </c>
      <c r="K8" s="331">
        <v>177</v>
      </c>
      <c r="L8" s="331">
        <v>157</v>
      </c>
      <c r="M8" s="331">
        <v>129</v>
      </c>
      <c r="N8" s="331">
        <v>390</v>
      </c>
      <c r="O8" s="331">
        <f>SUM(B8:N8)</f>
        <v>2200</v>
      </c>
    </row>
    <row r="9" spans="1:15" ht="18">
      <c r="A9" s="330"/>
      <c r="B9" s="333">
        <f>B8/B10</f>
        <v>0.54416961130742048</v>
      </c>
      <c r="C9" s="333">
        <f t="shared" ref="C9:O9" si="1">C8/C10</f>
        <v>0.67953667953667951</v>
      </c>
      <c r="D9" s="333">
        <f t="shared" si="1"/>
        <v>0.6901408450704225</v>
      </c>
      <c r="E9" s="333">
        <f t="shared" si="1"/>
        <v>0.76502732240437155</v>
      </c>
      <c r="F9" s="333">
        <f t="shared" si="1"/>
        <v>0.72049689440993792</v>
      </c>
      <c r="G9" s="333">
        <f t="shared" si="1"/>
        <v>0.78095238095238095</v>
      </c>
      <c r="H9" s="333">
        <f t="shared" si="1"/>
        <v>0.75144508670520227</v>
      </c>
      <c r="I9" s="333">
        <f t="shared" si="1"/>
        <v>0.83240223463687146</v>
      </c>
      <c r="J9" s="333">
        <f t="shared" si="1"/>
        <v>0.90957446808510634</v>
      </c>
      <c r="K9" s="333">
        <f t="shared" si="1"/>
        <v>0.93157894736842106</v>
      </c>
      <c r="L9" s="333">
        <f t="shared" si="1"/>
        <v>0.93452380952380953</v>
      </c>
      <c r="M9" s="333">
        <f t="shared" si="1"/>
        <v>0.8716216216216216</v>
      </c>
      <c r="N9" s="333">
        <f t="shared" si="1"/>
        <v>0.91981132075471694</v>
      </c>
      <c r="O9" s="333">
        <f t="shared" si="1"/>
        <v>0.79165167326376396</v>
      </c>
    </row>
    <row r="10" spans="1:15" ht="20.25" hidden="1" customHeight="1">
      <c r="B10">
        <f>B4+B8</f>
        <v>283</v>
      </c>
      <c r="C10">
        <f t="shared" ref="C10:O10" si="2">C4+C8</f>
        <v>259</v>
      </c>
      <c r="D10">
        <f t="shared" si="2"/>
        <v>213</v>
      </c>
      <c r="E10">
        <f t="shared" si="2"/>
        <v>183</v>
      </c>
      <c r="F10">
        <f t="shared" si="2"/>
        <v>161</v>
      </c>
      <c r="G10">
        <f t="shared" si="2"/>
        <v>210</v>
      </c>
      <c r="H10">
        <f t="shared" si="2"/>
        <v>173</v>
      </c>
      <c r="I10">
        <f t="shared" si="2"/>
        <v>179</v>
      </c>
      <c r="J10">
        <f t="shared" si="2"/>
        <v>188</v>
      </c>
      <c r="K10">
        <f t="shared" si="2"/>
        <v>190</v>
      </c>
      <c r="L10">
        <f t="shared" si="2"/>
        <v>168</v>
      </c>
      <c r="M10">
        <f t="shared" si="2"/>
        <v>148</v>
      </c>
      <c r="N10">
        <f t="shared" si="2"/>
        <v>424</v>
      </c>
      <c r="O10">
        <f t="shared" si="2"/>
        <v>2779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1" t="s">
        <v>153</v>
      </c>
      <c r="C4" s="361"/>
      <c r="D4" s="361"/>
      <c r="E4" s="361"/>
      <c r="F4" s="361"/>
      <c r="G4" s="361"/>
      <c r="H4" s="361"/>
      <c r="I4" s="361"/>
      <c r="J4" s="182"/>
      <c r="K4" s="182"/>
      <c r="L4" s="182"/>
    </row>
    <row r="6" spans="1:12" ht="47.25" customHeight="1">
      <c r="B6" s="379" t="s">
        <v>141</v>
      </c>
      <c r="C6" s="379"/>
      <c r="D6" s="379"/>
      <c r="E6" s="379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79" t="s">
        <v>148</v>
      </c>
      <c r="C13" s="379"/>
      <c r="D13" s="379"/>
      <c r="E13" s="379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6" t="s">
        <v>162</v>
      </c>
      <c r="B5" s="386" t="s">
        <v>83</v>
      </c>
      <c r="C5" s="386" t="s">
        <v>163</v>
      </c>
      <c r="D5" s="386"/>
      <c r="E5" s="386" t="s">
        <v>164</v>
      </c>
      <c r="F5" s="386"/>
      <c r="G5" s="386"/>
      <c r="H5" s="386" t="s">
        <v>165</v>
      </c>
      <c r="I5" s="386"/>
      <c r="J5" s="386"/>
      <c r="K5" s="385" t="s">
        <v>166</v>
      </c>
    </row>
    <row r="6" spans="1:11" ht="16.5" customHeight="1">
      <c r="A6" s="386"/>
      <c r="B6" s="386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5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zoomScale="80" zoomScaleNormal="80" workbookViewId="0">
      <selection activeCell="F109" sqref="F109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243</v>
      </c>
      <c r="C8" s="37"/>
    </row>
    <row r="10" spans="1:11" ht="21.75" customHeight="1">
      <c r="B10" s="355" t="s">
        <v>45</v>
      </c>
      <c r="C10" s="355"/>
      <c r="D10" s="355"/>
      <c r="E10" s="38"/>
      <c r="F10" s="356" t="s">
        <v>46</v>
      </c>
      <c r="G10" s="356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1</v>
      </c>
      <c r="G12" s="45">
        <v>2656.82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11</v>
      </c>
      <c r="D13" s="43">
        <v>27920.6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15</v>
      </c>
      <c r="D14" s="43">
        <v>31617.63</v>
      </c>
      <c r="E14" s="38"/>
      <c r="F14" s="44">
        <v>7</v>
      </c>
      <c r="G14" s="45">
        <v>152287.42000000001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24</v>
      </c>
      <c r="D15" s="43">
        <v>81260.89</v>
      </c>
      <c r="E15" s="38"/>
      <c r="F15" s="44">
        <v>1</v>
      </c>
      <c r="G15" s="45">
        <v>785.04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8</v>
      </c>
      <c r="D16" s="43">
        <v>30295.64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3</v>
      </c>
      <c r="D17" s="43">
        <v>8099.64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46</v>
      </c>
      <c r="D18" s="43">
        <v>105325.32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35</v>
      </c>
      <c r="D19" s="43">
        <v>192932.7</v>
      </c>
      <c r="E19" s="38"/>
      <c r="F19" s="44">
        <v>3</v>
      </c>
      <c r="G19" s="45">
        <v>17855.78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3</v>
      </c>
      <c r="D20" s="43">
        <v>42226.71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39</v>
      </c>
      <c r="D21" s="43">
        <v>52970.37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6</v>
      </c>
      <c r="D22" s="43">
        <v>21899.91</v>
      </c>
      <c r="E22" s="38"/>
      <c r="F22" s="44">
        <v>1</v>
      </c>
      <c r="G22" s="45">
        <v>4124.07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41</v>
      </c>
      <c r="D23" s="43">
        <v>97578.84</v>
      </c>
      <c r="E23" s="38"/>
      <c r="F23" s="44">
        <v>2</v>
      </c>
      <c r="G23" s="45">
        <v>2865.8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4</v>
      </c>
      <c r="D24" s="43">
        <v>51890.400000000001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14</v>
      </c>
      <c r="D25" s="43">
        <v>19038.79</v>
      </c>
      <c r="E25" s="38"/>
      <c r="F25" s="44">
        <v>4</v>
      </c>
      <c r="G25" s="45">
        <v>5273.84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13</v>
      </c>
      <c r="D26" s="43">
        <v>19726.34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6</v>
      </c>
      <c r="D27" s="43">
        <v>47709.38</v>
      </c>
      <c r="E27" s="38"/>
      <c r="F27" s="44">
        <v>1</v>
      </c>
      <c r="G27" s="45">
        <v>1318.46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268</v>
      </c>
      <c r="D28" s="301">
        <f>SUM(D12:D27)</f>
        <v>830493.16000000015</v>
      </c>
      <c r="E28" s="302"/>
      <c r="F28" s="303">
        <f>SUM(F12:F27)</f>
        <v>20</v>
      </c>
      <c r="G28" s="304">
        <f>SUM(G12:G27)</f>
        <v>187167.23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5" t="s">
        <v>45</v>
      </c>
      <c r="C30" s="355"/>
      <c r="D30" s="355"/>
      <c r="E30" s="38"/>
      <c r="F30" s="356" t="s">
        <v>46</v>
      </c>
      <c r="G30" s="356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0</v>
      </c>
      <c r="D36" s="305">
        <v>0</v>
      </c>
      <c r="E36" s="306"/>
      <c r="F36" s="307">
        <v>3</v>
      </c>
      <c r="G36" s="308">
        <v>18003.29</v>
      </c>
    </row>
    <row r="37" spans="2:7" ht="18" customHeight="1">
      <c r="B37" s="41" t="s">
        <v>55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2</v>
      </c>
      <c r="D38" s="305">
        <v>13671.88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1</v>
      </c>
      <c r="G44" s="308">
        <v>7098.75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2</v>
      </c>
      <c r="D48" s="310">
        <f>SUM(D32:D47)</f>
        <v>13671.88</v>
      </c>
      <c r="E48" s="311"/>
      <c r="F48" s="312">
        <f>SUM(F32:F47)</f>
        <v>4</v>
      </c>
      <c r="G48" s="313">
        <f>SUM(G32:G47)</f>
        <v>25102.04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5" t="s">
        <v>45</v>
      </c>
      <c r="C50" s="355"/>
      <c r="D50" s="355"/>
      <c r="E50" s="38"/>
      <c r="F50" s="356" t="s">
        <v>46</v>
      </c>
      <c r="G50" s="356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1</v>
      </c>
      <c r="D52" s="43">
        <v>6698.51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9</v>
      </c>
      <c r="D53" s="43">
        <v>90806.080000000002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19</v>
      </c>
      <c r="D54" s="43">
        <v>219258.47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1</v>
      </c>
      <c r="D55" s="43">
        <v>8749.42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17</v>
      </c>
      <c r="D57" s="43">
        <v>170508.44</v>
      </c>
      <c r="E57" s="38"/>
      <c r="F57" s="44">
        <v>2</v>
      </c>
      <c r="G57" s="45">
        <v>19061.86</v>
      </c>
    </row>
    <row r="58" spans="2:11" ht="18" customHeight="1">
      <c r="B58" s="41" t="s">
        <v>56</v>
      </c>
      <c r="C58" s="42">
        <v>11</v>
      </c>
      <c r="D58" s="43">
        <v>108131.33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5</v>
      </c>
      <c r="D59" s="43">
        <v>92771.88</v>
      </c>
      <c r="E59" s="59"/>
      <c r="F59" s="44">
        <v>0</v>
      </c>
      <c r="G59" s="45">
        <v>0</v>
      </c>
      <c r="I59" s="34"/>
      <c r="K59" s="1"/>
    </row>
    <row r="60" spans="2:11" s="58" customFormat="1" ht="18" customHeight="1">
      <c r="B60" s="41" t="s">
        <v>58</v>
      </c>
      <c r="C60" s="42">
        <v>0</v>
      </c>
      <c r="D60" s="43">
        <v>0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15</v>
      </c>
      <c r="D61" s="43">
        <v>113901.47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3</v>
      </c>
      <c r="D63" s="43">
        <v>34035.54</v>
      </c>
      <c r="E63" s="38"/>
      <c r="F63" s="44">
        <v>1</v>
      </c>
      <c r="G63" s="45">
        <v>4050.3</v>
      </c>
    </row>
    <row r="64" spans="2:11" ht="18" customHeight="1">
      <c r="B64" s="41" t="s">
        <v>62</v>
      </c>
      <c r="C64" s="42">
        <v>7</v>
      </c>
      <c r="D64" s="43">
        <v>104420.06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21</v>
      </c>
      <c r="D65" s="43">
        <v>224673.4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3</v>
      </c>
      <c r="D66" s="43">
        <v>29498.85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8</v>
      </c>
      <c r="D67" s="43">
        <v>94884.83</v>
      </c>
      <c r="E67" s="38"/>
      <c r="F67" s="44">
        <v>7</v>
      </c>
      <c r="G67" s="45">
        <v>64810.29</v>
      </c>
    </row>
    <row r="68" spans="2:13" ht="18" customHeight="1">
      <c r="B68" s="50" t="s">
        <v>66</v>
      </c>
      <c r="C68" s="300">
        <f>SUM(C52:C67)</f>
        <v>120</v>
      </c>
      <c r="D68" s="314">
        <f>SUM(D52:D67)</f>
        <v>1298338.28</v>
      </c>
      <c r="E68" s="302"/>
      <c r="F68" s="303">
        <f>SUM(F52:F67)</f>
        <v>10</v>
      </c>
      <c r="G68" s="304">
        <f>SUM(G52:G67)</f>
        <v>87922.45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5" t="s">
        <v>45</v>
      </c>
      <c r="C71" s="355"/>
      <c r="D71" s="355"/>
      <c r="E71" s="38"/>
      <c r="F71" s="356" t="s">
        <v>46</v>
      </c>
      <c r="G71" s="356"/>
      <c r="I71" s="357" t="s">
        <v>71</v>
      </c>
      <c r="J71" s="357"/>
      <c r="K71" s="61"/>
      <c r="L71" s="358" t="s">
        <v>72</v>
      </c>
      <c r="M71" s="358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213">
        <v>0</v>
      </c>
      <c r="D73" s="345">
        <v>0</v>
      </c>
      <c r="E73" s="346"/>
      <c r="F73" s="214">
        <v>0</v>
      </c>
      <c r="G73" s="345">
        <v>0</v>
      </c>
      <c r="H73" s="63"/>
      <c r="I73" s="67">
        <f>C73+F73</f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213">
        <v>0</v>
      </c>
      <c r="D74" s="345">
        <v>0</v>
      </c>
      <c r="E74" s="346"/>
      <c r="F74" s="214">
        <v>0</v>
      </c>
      <c r="G74" s="345">
        <v>0</v>
      </c>
      <c r="H74" s="63"/>
      <c r="I74" s="67">
        <f t="shared" ref="I74:I89" si="0">C74+F74</f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213">
        <v>0</v>
      </c>
      <c r="D75" s="345">
        <v>0</v>
      </c>
      <c r="E75" s="346"/>
      <c r="F75" s="214">
        <v>7</v>
      </c>
      <c r="G75" s="345">
        <v>152287.42000000001</v>
      </c>
      <c r="H75" s="63"/>
      <c r="I75" s="67">
        <f t="shared" si="0"/>
        <v>7</v>
      </c>
      <c r="J75" s="68">
        <v>30500.12</v>
      </c>
      <c r="K75" s="69"/>
      <c r="L75" s="70">
        <v>20</v>
      </c>
      <c r="M75" s="71">
        <f>I75/L75</f>
        <v>0.35</v>
      </c>
    </row>
    <row r="76" spans="2:13" ht="18" customHeight="1">
      <c r="B76" s="66" t="s">
        <v>53</v>
      </c>
      <c r="C76" s="213">
        <v>0</v>
      </c>
      <c r="D76" s="345">
        <v>0</v>
      </c>
      <c r="E76" s="346"/>
      <c r="F76" s="214">
        <v>0</v>
      </c>
      <c r="G76" s="345">
        <v>0</v>
      </c>
      <c r="H76" s="63"/>
      <c r="I76" s="67">
        <f t="shared" si="0"/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213">
        <v>4</v>
      </c>
      <c r="D77" s="345">
        <v>25599.66</v>
      </c>
      <c r="E77" s="346"/>
      <c r="F77" s="214">
        <v>0</v>
      </c>
      <c r="G77" s="345">
        <v>0</v>
      </c>
      <c r="H77" s="63"/>
      <c r="I77" s="67">
        <f t="shared" si="0"/>
        <v>4</v>
      </c>
      <c r="J77" s="68">
        <v>13620.87</v>
      </c>
      <c r="K77" s="69"/>
      <c r="L77" s="70">
        <v>15</v>
      </c>
      <c r="M77" s="71">
        <f t="shared" ref="M77:M89" si="1">I77/L77</f>
        <v>0.26666666666666666</v>
      </c>
    </row>
    <row r="78" spans="2:13" ht="18" customHeight="1">
      <c r="B78" s="66" t="s">
        <v>55</v>
      </c>
      <c r="C78" s="213">
        <v>0</v>
      </c>
      <c r="D78" s="345">
        <v>0</v>
      </c>
      <c r="E78" s="346"/>
      <c r="F78" s="214">
        <v>0</v>
      </c>
      <c r="G78" s="345">
        <v>0</v>
      </c>
      <c r="H78" s="63"/>
      <c r="I78" s="67">
        <f t="shared" si="0"/>
        <v>0</v>
      </c>
      <c r="J78" s="68">
        <v>0</v>
      </c>
      <c r="K78" s="69"/>
      <c r="L78" s="70">
        <v>2</v>
      </c>
      <c r="M78" s="71">
        <f t="shared" si="1"/>
        <v>0</v>
      </c>
    </row>
    <row r="79" spans="2:13" ht="18" customHeight="1">
      <c r="B79" s="66" t="s">
        <v>56</v>
      </c>
      <c r="C79" s="213">
        <v>0</v>
      </c>
      <c r="D79" s="345">
        <v>0</v>
      </c>
      <c r="E79" s="346"/>
      <c r="F79" s="214">
        <v>0</v>
      </c>
      <c r="G79" s="345">
        <v>0</v>
      </c>
      <c r="H79" s="63"/>
      <c r="I79" s="67">
        <f t="shared" si="0"/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213">
        <v>7</v>
      </c>
      <c r="D80" s="345">
        <v>82743.22</v>
      </c>
      <c r="E80" s="346"/>
      <c r="F80" s="214">
        <v>2</v>
      </c>
      <c r="G80" s="345">
        <v>16325.94</v>
      </c>
      <c r="H80" s="63"/>
      <c r="I80" s="67">
        <f t="shared" si="0"/>
        <v>9</v>
      </c>
      <c r="J80" s="68">
        <v>135207.13</v>
      </c>
      <c r="K80" s="69"/>
      <c r="L80" s="70">
        <v>4</v>
      </c>
      <c r="M80" s="71">
        <f t="shared" si="1"/>
        <v>2.25</v>
      </c>
    </row>
    <row r="81" spans="2:13" ht="18" customHeight="1">
      <c r="B81" s="66" t="s">
        <v>58</v>
      </c>
      <c r="C81" s="213">
        <v>0</v>
      </c>
      <c r="D81" s="345">
        <v>0</v>
      </c>
      <c r="E81" s="346"/>
      <c r="F81" s="214">
        <v>0</v>
      </c>
      <c r="G81" s="345">
        <v>0</v>
      </c>
      <c r="H81" s="63"/>
      <c r="I81" s="67">
        <f t="shared" si="0"/>
        <v>0</v>
      </c>
      <c r="J81" s="68"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213">
        <v>0</v>
      </c>
      <c r="D82" s="345">
        <v>0</v>
      </c>
      <c r="E82" s="346"/>
      <c r="F82" s="214">
        <v>0</v>
      </c>
      <c r="G82" s="345">
        <v>0</v>
      </c>
      <c r="H82" s="63"/>
      <c r="I82" s="67">
        <f t="shared" si="0"/>
        <v>0</v>
      </c>
      <c r="J82" s="68">
        <v>29629.72</v>
      </c>
      <c r="K82" s="69"/>
      <c r="L82" s="70">
        <v>2</v>
      </c>
      <c r="M82" s="71">
        <f t="shared" si="1"/>
        <v>0</v>
      </c>
    </row>
    <row r="83" spans="2:13" ht="18" customHeight="1">
      <c r="B83" s="66" t="s">
        <v>60</v>
      </c>
      <c r="C83" s="213">
        <v>0</v>
      </c>
      <c r="D83" s="345">
        <v>0</v>
      </c>
      <c r="E83" s="346"/>
      <c r="F83" s="214">
        <v>0</v>
      </c>
      <c r="G83" s="345">
        <v>0</v>
      </c>
      <c r="H83" s="63"/>
      <c r="I83" s="67">
        <f t="shared" si="0"/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213">
        <v>0</v>
      </c>
      <c r="D84" s="345">
        <v>0</v>
      </c>
      <c r="E84" s="346"/>
      <c r="F84" s="214">
        <v>0</v>
      </c>
      <c r="G84" s="345">
        <v>0</v>
      </c>
      <c r="H84" s="63"/>
      <c r="I84" s="67">
        <f t="shared" si="0"/>
        <v>0</v>
      </c>
      <c r="J84" s="68"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213">
        <v>3</v>
      </c>
      <c r="D85" s="345">
        <v>49732.19</v>
      </c>
      <c r="E85" s="346"/>
      <c r="F85" s="214">
        <v>0</v>
      </c>
      <c r="G85" s="345">
        <v>0</v>
      </c>
      <c r="H85" s="63"/>
      <c r="I85" s="67">
        <f t="shared" si="0"/>
        <v>3</v>
      </c>
      <c r="J85" s="68">
        <v>42626.14</v>
      </c>
      <c r="K85" s="69"/>
      <c r="L85" s="70">
        <v>9</v>
      </c>
      <c r="M85" s="71">
        <f t="shared" si="1"/>
        <v>0.33333333333333331</v>
      </c>
    </row>
    <row r="86" spans="2:13" ht="18" customHeight="1">
      <c r="B86" s="66" t="s">
        <v>63</v>
      </c>
      <c r="C86" s="213">
        <v>0</v>
      </c>
      <c r="D86" s="345">
        <v>0</v>
      </c>
      <c r="E86" s="346"/>
      <c r="F86" s="214">
        <v>0</v>
      </c>
      <c r="G86" s="345">
        <v>0</v>
      </c>
      <c r="H86" s="63"/>
      <c r="I86" s="67">
        <f t="shared" si="0"/>
        <v>0</v>
      </c>
      <c r="J86" s="68"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213">
        <v>0</v>
      </c>
      <c r="D87" s="345">
        <v>0</v>
      </c>
      <c r="E87" s="346"/>
      <c r="F87" s="214">
        <v>0</v>
      </c>
      <c r="G87" s="345">
        <v>0</v>
      </c>
      <c r="H87" s="63"/>
      <c r="I87" s="67">
        <f t="shared" si="0"/>
        <v>0</v>
      </c>
      <c r="J87" s="68"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213">
        <v>3</v>
      </c>
      <c r="D88" s="345">
        <v>42172.63</v>
      </c>
      <c r="E88" s="346"/>
      <c r="F88" s="214">
        <v>0</v>
      </c>
      <c r="G88" s="345">
        <v>0</v>
      </c>
      <c r="H88" s="63"/>
      <c r="I88" s="67">
        <f t="shared" si="0"/>
        <v>3</v>
      </c>
      <c r="J88" s="68">
        <v>36432.76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17</v>
      </c>
      <c r="D89" s="75">
        <f>SUM(D73:D88)</f>
        <v>200247.7</v>
      </c>
      <c r="E89" s="63"/>
      <c r="F89" s="337">
        <f>SUM(F73:F88)</f>
        <v>9</v>
      </c>
      <c r="G89" s="328">
        <f>SUM(G73:G88)</f>
        <v>168613.36000000002</v>
      </c>
      <c r="H89" s="63"/>
      <c r="I89" s="67">
        <f t="shared" si="0"/>
        <v>26</v>
      </c>
      <c r="J89" s="68">
        <f t="shared" ref="J89" si="2">D89+G89</f>
        <v>368861.06000000006</v>
      </c>
      <c r="K89" s="69"/>
      <c r="L89" s="70">
        <f>SUM(L73:L88)</f>
        <v>52</v>
      </c>
      <c r="M89" s="71">
        <f t="shared" si="1"/>
        <v>0.5</v>
      </c>
    </row>
    <row r="90" spans="2:13" ht="13.5" thickBot="1"/>
    <row r="91" spans="2:13" ht="18" customHeight="1">
      <c r="B91" s="355" t="s">
        <v>45</v>
      </c>
      <c r="C91" s="355"/>
      <c r="D91" s="355"/>
      <c r="E91" s="38"/>
      <c r="F91" s="356" t="s">
        <v>46</v>
      </c>
      <c r="G91" s="356"/>
      <c r="I91" s="357" t="s">
        <v>71</v>
      </c>
      <c r="J91" s="357"/>
      <c r="K91" s="61"/>
      <c r="L91" s="358" t="s">
        <v>72</v>
      </c>
      <c r="M91" s="358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1</v>
      </c>
      <c r="D93" s="68">
        <f>D12+D32+D52</f>
        <v>6698.51</v>
      </c>
      <c r="E93" s="63"/>
      <c r="F93" s="67">
        <f>F12+F32+F52</f>
        <v>1</v>
      </c>
      <c r="G93" s="68">
        <f>G12+G32+G52</f>
        <v>2656.82</v>
      </c>
      <c r="H93" s="63"/>
      <c r="I93" s="67">
        <f>C93+F93</f>
        <v>2</v>
      </c>
      <c r="J93" s="315">
        <f>D93+G93</f>
        <v>9355.33</v>
      </c>
      <c r="K93" s="69"/>
      <c r="L93" s="70">
        <v>6</v>
      </c>
      <c r="M93" s="71">
        <f t="shared" ref="M93:M108" si="3">I93/L93</f>
        <v>0.33333333333333331</v>
      </c>
    </row>
    <row r="94" spans="2:13" ht="18" customHeight="1">
      <c r="B94" s="41" t="s">
        <v>51</v>
      </c>
      <c r="C94" s="67">
        <f t="shared" ref="C94:D108" si="4">C13+C33+C53</f>
        <v>20</v>
      </c>
      <c r="D94" s="68">
        <f t="shared" si="4"/>
        <v>118726.68</v>
      </c>
      <c r="E94" s="63"/>
      <c r="F94" s="67">
        <f t="shared" ref="F94:G108" si="5">F13+F33+F53</f>
        <v>0</v>
      </c>
      <c r="G94" s="68">
        <f>G13+G33+G53</f>
        <v>0</v>
      </c>
      <c r="H94" s="63"/>
      <c r="I94" s="67">
        <f t="shared" ref="I94:I108" si="6">C94+F94</f>
        <v>20</v>
      </c>
      <c r="J94" s="315">
        <f t="shared" ref="J94:J108" si="7">D94+G94</f>
        <v>118726.68</v>
      </c>
      <c r="K94" s="69"/>
      <c r="L94" s="70">
        <v>23</v>
      </c>
      <c r="M94" s="71">
        <f t="shared" si="3"/>
        <v>0.86956521739130432</v>
      </c>
    </row>
    <row r="95" spans="2:13" ht="18" customHeight="1">
      <c r="B95" s="41" t="s">
        <v>52</v>
      </c>
      <c r="C95" s="67">
        <f t="shared" si="4"/>
        <v>34</v>
      </c>
      <c r="D95" s="68">
        <f t="shared" si="4"/>
        <v>250876.1</v>
      </c>
      <c r="E95" s="63"/>
      <c r="F95" s="67">
        <f t="shared" si="5"/>
        <v>7</v>
      </c>
      <c r="G95" s="68">
        <f t="shared" si="5"/>
        <v>152287.42000000001</v>
      </c>
      <c r="H95" s="63"/>
      <c r="I95" s="67">
        <f t="shared" si="6"/>
        <v>41</v>
      </c>
      <c r="J95" s="315">
        <f t="shared" si="7"/>
        <v>403163.52</v>
      </c>
      <c r="K95" s="69"/>
      <c r="L95" s="70">
        <v>26</v>
      </c>
      <c r="M95" s="71">
        <f t="shared" si="3"/>
        <v>1.5769230769230769</v>
      </c>
    </row>
    <row r="96" spans="2:13" ht="18" customHeight="1">
      <c r="B96" s="41" t="s">
        <v>53</v>
      </c>
      <c r="C96" s="67">
        <f t="shared" si="4"/>
        <v>25</v>
      </c>
      <c r="D96" s="68">
        <f t="shared" si="4"/>
        <v>90010.31</v>
      </c>
      <c r="E96" s="63"/>
      <c r="F96" s="67">
        <f t="shared" si="5"/>
        <v>1</v>
      </c>
      <c r="G96" s="68">
        <f t="shared" si="5"/>
        <v>785.04</v>
      </c>
      <c r="H96" s="63"/>
      <c r="I96" s="67">
        <f t="shared" si="6"/>
        <v>26</v>
      </c>
      <c r="J96" s="315">
        <f t="shared" si="7"/>
        <v>90795.349999999991</v>
      </c>
      <c r="K96" s="69"/>
      <c r="L96" s="70">
        <v>35</v>
      </c>
      <c r="M96" s="71">
        <f t="shared" si="3"/>
        <v>0.74285714285714288</v>
      </c>
    </row>
    <row r="97" spans="2:13" ht="18" customHeight="1">
      <c r="B97" s="41" t="s">
        <v>54</v>
      </c>
      <c r="C97" s="67">
        <f t="shared" si="4"/>
        <v>8</v>
      </c>
      <c r="D97" s="68">
        <f t="shared" si="4"/>
        <v>30295.64</v>
      </c>
      <c r="E97" s="63"/>
      <c r="F97" s="67">
        <f t="shared" si="5"/>
        <v>3</v>
      </c>
      <c r="G97" s="68">
        <f t="shared" si="5"/>
        <v>18003.29</v>
      </c>
      <c r="H97" s="63"/>
      <c r="I97" s="67">
        <f t="shared" si="6"/>
        <v>11</v>
      </c>
      <c r="J97" s="315">
        <f t="shared" si="7"/>
        <v>48298.93</v>
      </c>
      <c r="K97" s="69"/>
      <c r="L97" s="70">
        <v>19</v>
      </c>
      <c r="M97" s="71">
        <f t="shared" si="3"/>
        <v>0.57894736842105265</v>
      </c>
    </row>
    <row r="98" spans="2:13" ht="18" customHeight="1">
      <c r="B98" s="41" t="s">
        <v>55</v>
      </c>
      <c r="C98" s="67">
        <f t="shared" si="4"/>
        <v>20</v>
      </c>
      <c r="D98" s="68">
        <f t="shared" si="4"/>
        <v>178608.08000000002</v>
      </c>
      <c r="E98" s="63"/>
      <c r="F98" s="67">
        <f t="shared" si="5"/>
        <v>2</v>
      </c>
      <c r="G98" s="68">
        <f t="shared" si="5"/>
        <v>19061.86</v>
      </c>
      <c r="H98" s="63"/>
      <c r="I98" s="67">
        <f t="shared" si="6"/>
        <v>22</v>
      </c>
      <c r="J98" s="315">
        <f t="shared" si="7"/>
        <v>197669.94</v>
      </c>
      <c r="K98" s="69"/>
      <c r="L98" s="70">
        <v>15</v>
      </c>
      <c r="M98" s="71">
        <f t="shared" si="3"/>
        <v>1.4666666666666666</v>
      </c>
    </row>
    <row r="99" spans="2:13" ht="18" customHeight="1">
      <c r="B99" s="41" t="s">
        <v>56</v>
      </c>
      <c r="C99" s="67">
        <f t="shared" si="4"/>
        <v>59</v>
      </c>
      <c r="D99" s="68">
        <f t="shared" si="4"/>
        <v>227128.53000000003</v>
      </c>
      <c r="E99" s="63"/>
      <c r="F99" s="67">
        <f t="shared" si="5"/>
        <v>0</v>
      </c>
      <c r="G99" s="68">
        <f t="shared" si="5"/>
        <v>0</v>
      </c>
      <c r="H99" s="63"/>
      <c r="I99" s="67">
        <f t="shared" si="6"/>
        <v>59</v>
      </c>
      <c r="J99" s="315">
        <f t="shared" si="7"/>
        <v>227128.53000000003</v>
      </c>
      <c r="K99" s="69"/>
      <c r="L99" s="70">
        <v>33</v>
      </c>
      <c r="M99" s="71">
        <f t="shared" si="3"/>
        <v>1.7878787878787878</v>
      </c>
    </row>
    <row r="100" spans="2:13" ht="18" customHeight="1">
      <c r="B100" s="41" t="s">
        <v>57</v>
      </c>
      <c r="C100" s="67">
        <f t="shared" si="4"/>
        <v>40</v>
      </c>
      <c r="D100" s="68">
        <f t="shared" si="4"/>
        <v>285704.58</v>
      </c>
      <c r="E100" s="76"/>
      <c r="F100" s="67">
        <f t="shared" si="5"/>
        <v>3</v>
      </c>
      <c r="G100" s="68">
        <f t="shared" si="5"/>
        <v>17855.78</v>
      </c>
      <c r="H100" s="63"/>
      <c r="I100" s="67">
        <f t="shared" si="6"/>
        <v>43</v>
      </c>
      <c r="J100" s="315">
        <f t="shared" si="7"/>
        <v>303560.36</v>
      </c>
      <c r="K100" s="69"/>
      <c r="L100" s="70">
        <v>56</v>
      </c>
      <c r="M100" s="71">
        <f t="shared" si="3"/>
        <v>0.7678571428571429</v>
      </c>
    </row>
    <row r="101" spans="2:13" ht="18" customHeight="1">
      <c r="B101" s="41" t="s">
        <v>58</v>
      </c>
      <c r="C101" s="67">
        <f t="shared" si="4"/>
        <v>3</v>
      </c>
      <c r="D101" s="68">
        <f t="shared" si="4"/>
        <v>42226.71</v>
      </c>
      <c r="E101" s="76"/>
      <c r="F101" s="67">
        <f t="shared" si="5"/>
        <v>0</v>
      </c>
      <c r="G101" s="68">
        <f t="shared" si="5"/>
        <v>0</v>
      </c>
      <c r="H101" s="63"/>
      <c r="I101" s="67">
        <f t="shared" si="6"/>
        <v>3</v>
      </c>
      <c r="J101" s="315">
        <f t="shared" si="7"/>
        <v>42226.71</v>
      </c>
      <c r="K101" s="69"/>
      <c r="L101" s="70">
        <v>6</v>
      </c>
      <c r="M101" s="71">
        <f t="shared" si="3"/>
        <v>0.5</v>
      </c>
    </row>
    <row r="102" spans="2:13" ht="18" customHeight="1">
      <c r="B102" s="41" t="s">
        <v>59</v>
      </c>
      <c r="C102" s="67">
        <f t="shared" si="4"/>
        <v>54</v>
      </c>
      <c r="D102" s="68">
        <f t="shared" si="4"/>
        <v>166871.84</v>
      </c>
      <c r="E102" s="63"/>
      <c r="F102" s="67">
        <f t="shared" si="5"/>
        <v>0</v>
      </c>
      <c r="G102" s="68">
        <f t="shared" si="5"/>
        <v>0</v>
      </c>
      <c r="H102" s="63"/>
      <c r="I102" s="67">
        <f t="shared" si="6"/>
        <v>54</v>
      </c>
      <c r="J102" s="315">
        <f t="shared" si="7"/>
        <v>166871.84</v>
      </c>
      <c r="K102" s="69"/>
      <c r="L102" s="70">
        <v>17</v>
      </c>
      <c r="M102" s="71">
        <f t="shared" si="3"/>
        <v>3.1764705882352939</v>
      </c>
    </row>
    <row r="103" spans="2:13" ht="18" customHeight="1">
      <c r="B103" s="41" t="s">
        <v>60</v>
      </c>
      <c r="C103" s="67">
        <f t="shared" si="4"/>
        <v>6</v>
      </c>
      <c r="D103" s="68">
        <f t="shared" si="4"/>
        <v>21899.91</v>
      </c>
      <c r="E103" s="63"/>
      <c r="F103" s="67">
        <f t="shared" si="5"/>
        <v>1</v>
      </c>
      <c r="G103" s="68">
        <f t="shared" si="5"/>
        <v>4124.07</v>
      </c>
      <c r="H103" s="63"/>
      <c r="I103" s="67">
        <f t="shared" si="6"/>
        <v>7</v>
      </c>
      <c r="J103" s="315">
        <f t="shared" si="7"/>
        <v>26023.98</v>
      </c>
      <c r="K103" s="69"/>
      <c r="L103" s="70">
        <v>10</v>
      </c>
      <c r="M103" s="71">
        <f t="shared" si="3"/>
        <v>0.7</v>
      </c>
    </row>
    <row r="104" spans="2:13" ht="18" customHeight="1">
      <c r="B104" s="41" t="s">
        <v>69</v>
      </c>
      <c r="C104" s="67">
        <f t="shared" si="4"/>
        <v>44</v>
      </c>
      <c r="D104" s="68">
        <f t="shared" si="4"/>
        <v>131614.38</v>
      </c>
      <c r="E104" s="63"/>
      <c r="F104" s="67">
        <f t="shared" si="5"/>
        <v>3</v>
      </c>
      <c r="G104" s="68">
        <f t="shared" si="5"/>
        <v>6916.1</v>
      </c>
      <c r="H104" s="63"/>
      <c r="I104" s="67">
        <f t="shared" si="6"/>
        <v>47</v>
      </c>
      <c r="J104" s="315">
        <f t="shared" si="7"/>
        <v>138530.48000000001</v>
      </c>
      <c r="K104" s="69"/>
      <c r="L104" s="70">
        <v>36</v>
      </c>
      <c r="M104" s="71">
        <f t="shared" si="3"/>
        <v>1.3055555555555556</v>
      </c>
    </row>
    <row r="105" spans="2:13" ht="18" customHeight="1">
      <c r="B105" s="41" t="s">
        <v>62</v>
      </c>
      <c r="C105" s="67">
        <f t="shared" si="4"/>
        <v>11</v>
      </c>
      <c r="D105" s="68">
        <f t="shared" si="4"/>
        <v>156310.46</v>
      </c>
      <c r="E105" s="63"/>
      <c r="F105" s="67">
        <f t="shared" si="5"/>
        <v>1</v>
      </c>
      <c r="G105" s="68">
        <f t="shared" si="5"/>
        <v>7098.75</v>
      </c>
      <c r="H105" s="63"/>
      <c r="I105" s="67">
        <f t="shared" si="6"/>
        <v>12</v>
      </c>
      <c r="J105" s="315">
        <f t="shared" si="7"/>
        <v>163409.21</v>
      </c>
      <c r="K105" s="69"/>
      <c r="L105" s="70">
        <v>13</v>
      </c>
      <c r="M105" s="71">
        <f t="shared" si="3"/>
        <v>0.92307692307692313</v>
      </c>
    </row>
    <row r="106" spans="2:13" ht="18" customHeight="1">
      <c r="B106" s="41" t="s">
        <v>63</v>
      </c>
      <c r="C106" s="67">
        <f t="shared" si="4"/>
        <v>35</v>
      </c>
      <c r="D106" s="68">
        <f t="shared" si="4"/>
        <v>243712.19</v>
      </c>
      <c r="E106" s="63"/>
      <c r="F106" s="67">
        <f t="shared" si="5"/>
        <v>4</v>
      </c>
      <c r="G106" s="68">
        <f t="shared" si="5"/>
        <v>5273.84</v>
      </c>
      <c r="H106" s="63"/>
      <c r="I106" s="67">
        <f t="shared" si="6"/>
        <v>39</v>
      </c>
      <c r="J106" s="315">
        <f t="shared" si="7"/>
        <v>248986.03</v>
      </c>
      <c r="K106" s="69"/>
      <c r="L106" s="70">
        <v>20</v>
      </c>
      <c r="M106" s="71">
        <f t="shared" si="3"/>
        <v>1.95</v>
      </c>
    </row>
    <row r="107" spans="2:13" ht="18" customHeight="1">
      <c r="B107" s="41" t="s">
        <v>64</v>
      </c>
      <c r="C107" s="67">
        <f t="shared" si="4"/>
        <v>16</v>
      </c>
      <c r="D107" s="68">
        <f t="shared" si="4"/>
        <v>49225.19</v>
      </c>
      <c r="E107" s="63"/>
      <c r="F107" s="67">
        <f t="shared" si="5"/>
        <v>0</v>
      </c>
      <c r="G107" s="68">
        <f t="shared" si="5"/>
        <v>0</v>
      </c>
      <c r="H107" s="63"/>
      <c r="I107" s="67">
        <f t="shared" si="6"/>
        <v>16</v>
      </c>
      <c r="J107" s="315">
        <f t="shared" si="7"/>
        <v>49225.19</v>
      </c>
      <c r="K107" s="69"/>
      <c r="L107" s="70">
        <v>14</v>
      </c>
      <c r="M107" s="71">
        <f t="shared" si="3"/>
        <v>1.1428571428571428</v>
      </c>
    </row>
    <row r="108" spans="2:13" ht="18" customHeight="1">
      <c r="B108" s="49" t="s">
        <v>65</v>
      </c>
      <c r="C108" s="67">
        <f t="shared" si="4"/>
        <v>14</v>
      </c>
      <c r="D108" s="68">
        <f t="shared" si="4"/>
        <v>142594.21</v>
      </c>
      <c r="E108" s="63"/>
      <c r="F108" s="67">
        <f t="shared" si="5"/>
        <v>8</v>
      </c>
      <c r="G108" s="68">
        <f t="shared" si="5"/>
        <v>66128.75</v>
      </c>
      <c r="H108" s="63"/>
      <c r="I108" s="67">
        <f t="shared" si="6"/>
        <v>22</v>
      </c>
      <c r="J108" s="315">
        <f t="shared" si="7"/>
        <v>208722.96</v>
      </c>
      <c r="K108" s="69"/>
      <c r="L108" s="70">
        <v>32</v>
      </c>
      <c r="M108" s="71">
        <f t="shared" si="3"/>
        <v>0.6875</v>
      </c>
    </row>
    <row r="109" spans="2:13" ht="18" customHeight="1">
      <c r="B109" s="50" t="s">
        <v>66</v>
      </c>
      <c r="C109" s="67">
        <f>C28+C48+C68</f>
        <v>390</v>
      </c>
      <c r="D109" s="68">
        <f>SUM(D93:D108)</f>
        <v>2142503.3199999998</v>
      </c>
      <c r="E109" s="63"/>
      <c r="F109" s="67">
        <f>F28+F48+F68</f>
        <v>34</v>
      </c>
      <c r="G109" s="68">
        <f t="shared" ref="G109" si="8">G28+G48+G68</f>
        <v>300191.72000000003</v>
      </c>
      <c r="H109" s="63"/>
      <c r="I109" s="67">
        <f>C109+F109</f>
        <v>424</v>
      </c>
      <c r="J109" s="68">
        <f>SUM(J93:J108)</f>
        <v>2442695.04</v>
      </c>
      <c r="K109" s="69"/>
      <c r="L109" s="70">
        <f>SUM(L93:L108)</f>
        <v>361</v>
      </c>
      <c r="M109" s="71">
        <f>I109/L109</f>
        <v>1.1745152354570638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71:D71"/>
    <mergeCell ref="F71:G71"/>
    <mergeCell ref="I71:J71"/>
    <mergeCell ref="L71:M71"/>
    <mergeCell ref="B91:D91"/>
    <mergeCell ref="F91:G91"/>
    <mergeCell ref="I91:J91"/>
    <mergeCell ref="L91:M91"/>
    <mergeCell ref="B10:D10"/>
    <mergeCell ref="F10:G10"/>
    <mergeCell ref="B30:D30"/>
    <mergeCell ref="F30:G30"/>
    <mergeCell ref="B50:D50"/>
    <mergeCell ref="F50:G50"/>
  </mergeCells>
  <conditionalFormatting sqref="M75:M77 M88:M89 M85 M82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93:M109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75:M77 M88:M89 M85 M82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73:M89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topLeftCell="B1" zoomScale="70" zoomScaleNormal="70" workbookViewId="0">
      <selection activeCell="J2" sqref="J2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1" t="s">
        <v>257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20" ht="7.5" customHeight="1"/>
    <row r="9" spans="1:20" ht="29.25" customHeight="1">
      <c r="A9" s="362" t="s">
        <v>81</v>
      </c>
      <c r="B9" s="362" t="s">
        <v>5</v>
      </c>
      <c r="C9" s="79"/>
      <c r="D9" s="363" t="s">
        <v>82</v>
      </c>
      <c r="E9" s="363"/>
      <c r="F9" s="363"/>
      <c r="G9" s="79"/>
      <c r="H9" s="364" t="s">
        <v>83</v>
      </c>
      <c r="I9" s="363" t="s">
        <v>84</v>
      </c>
      <c r="J9" s="363"/>
      <c r="K9" s="363"/>
      <c r="L9" s="79"/>
      <c r="M9" s="365" t="s">
        <v>85</v>
      </c>
      <c r="N9" s="366" t="s">
        <v>86</v>
      </c>
      <c r="P9" s="82" t="s">
        <v>87</v>
      </c>
      <c r="R9" s="359" t="s">
        <v>88</v>
      </c>
      <c r="T9" s="360" t="s">
        <v>89</v>
      </c>
    </row>
    <row r="10" spans="1:20" ht="35.25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79"/>
      <c r="H10" s="364"/>
      <c r="I10" s="80" t="s">
        <v>91</v>
      </c>
      <c r="J10" s="80" t="s">
        <v>36</v>
      </c>
      <c r="K10" s="78" t="s">
        <v>92</v>
      </c>
      <c r="L10" s="79"/>
      <c r="M10" s="365"/>
      <c r="N10" s="366"/>
      <c r="P10" s="83" t="s">
        <v>93</v>
      </c>
      <c r="R10" s="359"/>
      <c r="T10" s="360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156310.46</v>
      </c>
      <c r="L11" s="85"/>
      <c r="M11" s="289">
        <v>0</v>
      </c>
      <c r="N11" s="91">
        <f t="shared" ref="N11:N26" si="1">I11-(K11-M11)</f>
        <v>-77901.739999999991</v>
      </c>
      <c r="P11" s="90">
        <f>Produção_tabwin!G105</f>
        <v>7098.75</v>
      </c>
      <c r="R11" s="90">
        <f>P11+K11</f>
        <v>163409.21</v>
      </c>
      <c r="T11" s="90">
        <f t="shared" ref="T11:T27" si="2">I11-R11</f>
        <v>-85000.489999999991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227128.53000000003</v>
      </c>
      <c r="L12" s="85"/>
      <c r="M12" s="289">
        <v>14754.7</v>
      </c>
      <c r="N12" s="91">
        <f t="shared" si="1"/>
        <v>-11539.98000000001</v>
      </c>
      <c r="P12" s="90">
        <f>Produção_tabwin!G99</f>
        <v>0</v>
      </c>
      <c r="R12" s="90">
        <f t="shared" ref="R12:R26" si="3">K12+P12</f>
        <v>227128.53000000003</v>
      </c>
      <c r="T12" s="90">
        <f t="shared" si="2"/>
        <v>-26294.680000000022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6698.51</v>
      </c>
      <c r="L13" s="85"/>
      <c r="M13" s="289">
        <v>0</v>
      </c>
      <c r="N13" s="91">
        <f t="shared" si="1"/>
        <v>7550.7800000000007</v>
      </c>
      <c r="P13" s="90">
        <f>Produção_tabwin!G93</f>
        <v>2656.82</v>
      </c>
      <c r="R13" s="90">
        <f t="shared" si="3"/>
        <v>9355.33</v>
      </c>
      <c r="T13" s="90">
        <f t="shared" si="2"/>
        <v>4893.9600000000009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166871.84</v>
      </c>
      <c r="L14" s="85"/>
      <c r="M14" s="289">
        <v>0</v>
      </c>
      <c r="N14" s="91">
        <f t="shared" si="1"/>
        <v>-32060.109999999986</v>
      </c>
      <c r="P14" s="90">
        <f>Produção_tabwin!G102</f>
        <v>0</v>
      </c>
      <c r="R14" s="90">
        <f t="shared" si="3"/>
        <v>166871.84</v>
      </c>
      <c r="T14" s="90">
        <f t="shared" si="2"/>
        <v>-32060.109999999986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178608.08000000002</v>
      </c>
      <c r="L15" s="85"/>
      <c r="M15" s="289">
        <v>0</v>
      </c>
      <c r="N15" s="91">
        <f t="shared" si="1"/>
        <v>-81657.99000000002</v>
      </c>
      <c r="P15" s="90">
        <f>Produção_tabwin!G98</f>
        <v>19061.86</v>
      </c>
      <c r="R15" s="90">
        <f t="shared" si="3"/>
        <v>197669.94</v>
      </c>
      <c r="T15" s="90">
        <f t="shared" si="2"/>
        <v>-100719.85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118726.68</v>
      </c>
      <c r="L16" s="85"/>
      <c r="M16" s="289">
        <v>7737.88</v>
      </c>
      <c r="N16" s="91">
        <f t="shared" si="1"/>
        <v>44987.47</v>
      </c>
      <c r="P16" s="90">
        <f>Produção_tabwin!G94</f>
        <v>0</v>
      </c>
      <c r="R16" s="90">
        <f t="shared" si="3"/>
        <v>118726.68</v>
      </c>
      <c r="T16" s="90">
        <f t="shared" si="2"/>
        <v>37249.589999999997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250876.1</v>
      </c>
      <c r="L17" s="85"/>
      <c r="M17" s="289">
        <v>3746.32</v>
      </c>
      <c r="N17" s="91">
        <f t="shared" si="1"/>
        <v>-145593.21</v>
      </c>
      <c r="P17" s="90">
        <f>Produção_tabwin!G95</f>
        <v>152287.42000000001</v>
      </c>
      <c r="R17" s="90">
        <f t="shared" si="3"/>
        <v>403163.52</v>
      </c>
      <c r="T17" s="90">
        <f t="shared" si="2"/>
        <v>-301626.95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49225.19</v>
      </c>
      <c r="L18" s="85"/>
      <c r="M18" s="289">
        <v>0</v>
      </c>
      <c r="N18" s="91">
        <f t="shared" si="1"/>
        <v>21317.919999999998</v>
      </c>
      <c r="P18" s="90">
        <f>Produção_tabwin!G107</f>
        <v>0</v>
      </c>
      <c r="R18" s="90">
        <f t="shared" si="3"/>
        <v>49225.19</v>
      </c>
      <c r="T18" s="90">
        <f t="shared" si="2"/>
        <v>21317.919999999998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30295.64</v>
      </c>
      <c r="L19" s="85"/>
      <c r="M19" s="289">
        <v>0</v>
      </c>
      <c r="N19" s="91">
        <f t="shared" si="1"/>
        <v>27436.059999999998</v>
      </c>
      <c r="P19" s="90">
        <f>Produção_tabwin!G97</f>
        <v>18003.29</v>
      </c>
      <c r="R19" s="90">
        <f t="shared" si="3"/>
        <v>48298.93</v>
      </c>
      <c r="T19" s="90">
        <f t="shared" si="2"/>
        <v>9432.7699999999968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243712.19</v>
      </c>
      <c r="L20" s="85"/>
      <c r="M20" s="289">
        <v>0</v>
      </c>
      <c r="N20" s="91">
        <f t="shared" si="1"/>
        <v>-72808.459999999992</v>
      </c>
      <c r="P20" s="90">
        <f>Produção_tabwin!G106</f>
        <v>5273.84</v>
      </c>
      <c r="R20" s="90">
        <f t="shared" si="3"/>
        <v>248986.03</v>
      </c>
      <c r="T20" s="90">
        <f t="shared" si="2"/>
        <v>-78082.299999999988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131614.38</v>
      </c>
      <c r="L21" s="85"/>
      <c r="M21" s="289">
        <v>0</v>
      </c>
      <c r="N21" s="91">
        <f t="shared" si="1"/>
        <v>-59525.650000000009</v>
      </c>
      <c r="P21" s="90">
        <f>Produção_tabwin!G104</f>
        <v>6916.1</v>
      </c>
      <c r="R21" s="90">
        <f t="shared" si="3"/>
        <v>138530.48000000001</v>
      </c>
      <c r="T21" s="90">
        <f t="shared" si="2"/>
        <v>-66441.750000000015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142594.21</v>
      </c>
      <c r="L22" s="85"/>
      <c r="M22" s="289">
        <v>0</v>
      </c>
      <c r="N22" s="91">
        <f t="shared" si="1"/>
        <v>93055.860000000015</v>
      </c>
      <c r="P22" s="90">
        <f>Produção_tabwin!G108</f>
        <v>66128.75</v>
      </c>
      <c r="R22" s="90">
        <f t="shared" si="3"/>
        <v>208722.96</v>
      </c>
      <c r="T22" s="90">
        <f t="shared" si="2"/>
        <v>26927.110000000015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90010.31</v>
      </c>
      <c r="L23" s="85"/>
      <c r="M23" s="289">
        <v>36194.69</v>
      </c>
      <c r="N23" s="91">
        <f t="shared" si="1"/>
        <v>37618.42</v>
      </c>
      <c r="P23" s="90">
        <f>Produção_tabwin!G96</f>
        <v>785.04</v>
      </c>
      <c r="R23" s="90">
        <f t="shared" si="3"/>
        <v>90795.349999999991</v>
      </c>
      <c r="T23" s="90">
        <f t="shared" si="2"/>
        <v>638.69000000000233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285704.58</v>
      </c>
      <c r="L24" s="85"/>
      <c r="M24" s="289">
        <v>33819.879999999997</v>
      </c>
      <c r="N24" s="91">
        <f t="shared" si="1"/>
        <v>-95822.06</v>
      </c>
      <c r="P24" s="90">
        <f>Produção_tabwin!G100</f>
        <v>17855.78</v>
      </c>
      <c r="R24" s="90">
        <f t="shared" si="3"/>
        <v>303560.36</v>
      </c>
      <c r="T24" s="90">
        <f t="shared" si="2"/>
        <v>-147497.71999999997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42226.71</v>
      </c>
      <c r="L25" s="85"/>
      <c r="M25" s="289">
        <v>5085</v>
      </c>
      <c r="N25" s="91">
        <f t="shared" si="1"/>
        <v>-12960.329999999998</v>
      </c>
      <c r="P25" s="90">
        <f>Produção_tabwin!G101</f>
        <v>0</v>
      </c>
      <c r="R25" s="90">
        <f t="shared" si="3"/>
        <v>42226.71</v>
      </c>
      <c r="T25" s="90">
        <f t="shared" si="2"/>
        <v>-18045.329999999998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21899.91</v>
      </c>
      <c r="L26" s="85"/>
      <c r="M26" s="289">
        <v>5873.87</v>
      </c>
      <c r="N26" s="91">
        <f t="shared" si="1"/>
        <v>25089.409999999996</v>
      </c>
      <c r="P26" s="90">
        <f>Produção_tabwin!G103</f>
        <v>4124.07</v>
      </c>
      <c r="R26" s="90">
        <f t="shared" si="3"/>
        <v>26023.98</v>
      </c>
      <c r="T26" s="90">
        <f t="shared" si="2"/>
        <v>15091.469999999998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2142503.3199999998</v>
      </c>
      <c r="L27" s="79"/>
      <c r="M27" s="100">
        <f>SUM(M11:M26)</f>
        <v>107212.34</v>
      </c>
      <c r="N27" s="101">
        <f>SUM(N11:N26)</f>
        <v>-332813.6100000001</v>
      </c>
      <c r="P27" s="102">
        <f>SUM(P11:P26)</f>
        <v>300191.72000000003</v>
      </c>
      <c r="R27" s="102">
        <f>SUM(R11:R26)</f>
        <v>2442695.04</v>
      </c>
      <c r="T27" s="103">
        <f t="shared" si="2"/>
        <v>-740217.67000000016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N11+N13+N15+N17</f>
        <v>-297602.16000000003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N16+N18+N19</f>
        <v>93741.45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N21+N24</f>
        <v>-155347.71000000002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N12+N14+N20+N22+N23+N25+N26</f>
        <v>26394.810000000023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-452949.87000000005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120136.26000000002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I14" sqref="I14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1" t="s">
        <v>258</v>
      </c>
      <c r="C7" s="361"/>
      <c r="D7" s="361"/>
      <c r="E7" s="361"/>
      <c r="F7" s="361"/>
      <c r="G7" s="361"/>
      <c r="H7" s="361"/>
      <c r="I7" s="361"/>
      <c r="J7" s="361"/>
      <c r="K7" s="361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2" t="s">
        <v>116</v>
      </c>
      <c r="B9" s="362" t="s">
        <v>5</v>
      </c>
      <c r="C9" s="79"/>
      <c r="D9" s="363" t="s">
        <v>82</v>
      </c>
      <c r="E9" s="363"/>
      <c r="F9" s="363"/>
      <c r="G9" s="364" t="s">
        <v>83</v>
      </c>
      <c r="H9" s="363" t="s">
        <v>117</v>
      </c>
      <c r="I9" s="363"/>
      <c r="J9" s="79"/>
      <c r="K9" s="366" t="s">
        <v>86</v>
      </c>
      <c r="M9" s="82" t="s">
        <v>87</v>
      </c>
    </row>
    <row r="10" spans="1:13" ht="27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364"/>
      <c r="H10" s="80" t="s">
        <v>91</v>
      </c>
      <c r="I10" s="117" t="s">
        <v>92</v>
      </c>
      <c r="J10" s="79"/>
      <c r="K10" s="366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49732.19</v>
      </c>
      <c r="J11" s="85"/>
      <c r="K11" s="120">
        <f t="shared" ref="K11:K17" si="0">H11-I11</f>
        <v>80419.23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0</v>
      </c>
      <c r="J14" s="85"/>
      <c r="K14" s="120">
        <f t="shared" si="0"/>
        <v>79182.929999999993</v>
      </c>
      <c r="M14" s="90">
        <f>Produção_tabwin!G75</f>
        <v>152287.42000000001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25599.66</v>
      </c>
      <c r="J15" s="85"/>
      <c r="K15" s="120">
        <f t="shared" si="0"/>
        <v>20850.87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82743.22</v>
      </c>
      <c r="J16" s="85"/>
      <c r="K16" s="120">
        <f t="shared" si="0"/>
        <v>-34036.74</v>
      </c>
      <c r="M16" s="90">
        <f>Produção_tabwin!G80</f>
        <v>16325.94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42172.63</v>
      </c>
      <c r="J17" s="85"/>
      <c r="K17" s="120">
        <f t="shared" si="0"/>
        <v>-42172.63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200247.7</v>
      </c>
      <c r="J18" s="79"/>
      <c r="K18" s="101">
        <f>SUM(K11:K17)</f>
        <v>148229.25999999998</v>
      </c>
      <c r="M18" s="316">
        <f>SUM(M11:M17)</f>
        <v>168613.36000000002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209176.03999999998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-34036.74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-26910.039999999997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-34036.74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182265.99999999997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7" t="s">
        <v>222</v>
      </c>
      <c r="B7" s="367"/>
      <c r="C7" s="367"/>
      <c r="D7" s="367"/>
      <c r="E7" s="367"/>
      <c r="F7" s="129"/>
      <c r="G7" s="130"/>
    </row>
    <row r="9" spans="1:13" ht="39" customHeight="1">
      <c r="A9" s="368" t="s">
        <v>116</v>
      </c>
      <c r="B9" s="368" t="s">
        <v>5</v>
      </c>
      <c r="C9" s="369" t="s">
        <v>83</v>
      </c>
      <c r="D9" s="370" t="s">
        <v>84</v>
      </c>
      <c r="E9" s="370"/>
      <c r="F9" s="137"/>
      <c r="G9" s="371" t="s">
        <v>123</v>
      </c>
      <c r="H9" s="138"/>
      <c r="I9" s="371" t="s">
        <v>87</v>
      </c>
      <c r="J9" s="138"/>
      <c r="K9" s="371" t="s">
        <v>124</v>
      </c>
      <c r="L9" s="138"/>
      <c r="M9" s="366" t="s">
        <v>125</v>
      </c>
    </row>
    <row r="10" spans="1:13" ht="39" customHeight="1">
      <c r="A10" s="368"/>
      <c r="B10" s="368"/>
      <c r="C10" s="369"/>
      <c r="D10" s="136" t="s">
        <v>91</v>
      </c>
      <c r="E10" s="134" t="s">
        <v>126</v>
      </c>
      <c r="F10" s="137"/>
      <c r="G10" s="371"/>
      <c r="H10" s="138"/>
      <c r="I10" s="371"/>
      <c r="J10" s="138"/>
      <c r="K10" s="371"/>
      <c r="L10" s="138"/>
      <c r="M10" s="366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156310.46</v>
      </c>
      <c r="F11" s="138"/>
      <c r="G11" s="143">
        <f t="shared" ref="G11:G19" si="0">D11-E11</f>
        <v>52249.680000000022</v>
      </c>
      <c r="H11" s="138"/>
      <c r="I11" s="143">
        <f>Cirurgias_de_Neuro!P11</f>
        <v>7098.75</v>
      </c>
      <c r="J11" s="138"/>
      <c r="K11" s="143">
        <f t="shared" ref="K11:K19" si="1">I11+E11</f>
        <v>163409.21</v>
      </c>
      <c r="L11" s="138"/>
      <c r="M11" s="144">
        <f t="shared" ref="M11:M19" si="2">D11-K11</f>
        <v>45150.930000000022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49225.19</v>
      </c>
      <c r="F12" s="138"/>
      <c r="G12" s="143">
        <f t="shared" si="0"/>
        <v>21317.919999999998</v>
      </c>
      <c r="H12" s="138"/>
      <c r="I12" s="143">
        <f>Cirurgias_de_Neuro!P18</f>
        <v>0</v>
      </c>
      <c r="J12" s="138"/>
      <c r="K12" s="143">
        <f t="shared" si="1"/>
        <v>49225.19</v>
      </c>
      <c r="L12" s="138"/>
      <c r="M12" s="144">
        <f t="shared" si="2"/>
        <v>21317.919999999998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212373.83000000002</v>
      </c>
      <c r="F13" s="138"/>
      <c r="G13" s="143">
        <f t="shared" si="0"/>
        <v>-11539.98000000001</v>
      </c>
      <c r="H13" s="138"/>
      <c r="I13" s="143">
        <f>Cirurgias_de_Neuro!P12</f>
        <v>0</v>
      </c>
      <c r="J13" s="138"/>
      <c r="K13" s="143">
        <f t="shared" si="1"/>
        <v>212373.83000000002</v>
      </c>
      <c r="L13" s="138"/>
      <c r="M13" s="144">
        <f t="shared" si="2"/>
        <v>-11539.98000000001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6698.51</v>
      </c>
      <c r="F14" s="138"/>
      <c r="G14" s="143">
        <f t="shared" si="0"/>
        <v>7550.7800000000007</v>
      </c>
      <c r="H14" s="138"/>
      <c r="I14" s="143">
        <f>Cirurgias_de_Neuro!P13</f>
        <v>2656.82</v>
      </c>
      <c r="J14" s="138"/>
      <c r="K14" s="143">
        <f t="shared" si="1"/>
        <v>9355.33</v>
      </c>
      <c r="L14" s="138"/>
      <c r="M14" s="144">
        <f t="shared" si="2"/>
        <v>4893.9600000000009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166871.84</v>
      </c>
      <c r="F15" s="138"/>
      <c r="G15" s="143">
        <f t="shared" si="0"/>
        <v>-16797.51999999999</v>
      </c>
      <c r="H15" s="138"/>
      <c r="I15" s="143">
        <f>Cirurgias_de_Neuro!P14</f>
        <v>0</v>
      </c>
      <c r="J15" s="138"/>
      <c r="K15" s="143">
        <f t="shared" si="1"/>
        <v>166871.84</v>
      </c>
      <c r="L15" s="138"/>
      <c r="M15" s="144">
        <f t="shared" si="2"/>
        <v>-16797.51999999999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178608.08000000002</v>
      </c>
      <c r="F16" s="138"/>
      <c r="G16" s="143">
        <f t="shared" si="0"/>
        <v>-52934.980000000025</v>
      </c>
      <c r="H16" s="138"/>
      <c r="I16" s="143">
        <f>Cirurgias_de_Neuro!P15</f>
        <v>19061.86</v>
      </c>
      <c r="J16" s="138"/>
      <c r="K16" s="143">
        <f t="shared" si="1"/>
        <v>197669.94</v>
      </c>
      <c r="L16" s="138"/>
      <c r="M16" s="144">
        <f t="shared" si="2"/>
        <v>-71996.840000000011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110988.79999999999</v>
      </c>
      <c r="F17" s="138"/>
      <c r="G17" s="143">
        <f t="shared" si="0"/>
        <v>44987.47</v>
      </c>
      <c r="H17" s="138"/>
      <c r="I17" s="143">
        <f>Cirurgias_de_Neuro!P16</f>
        <v>0</v>
      </c>
      <c r="J17" s="138"/>
      <c r="K17" s="143">
        <f t="shared" si="1"/>
        <v>110988.79999999999</v>
      </c>
      <c r="L17" s="138"/>
      <c r="M17" s="144">
        <f t="shared" si="2"/>
        <v>44987.47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247129.78</v>
      </c>
      <c r="F18" s="138"/>
      <c r="G18" s="143">
        <f t="shared" si="0"/>
        <v>-66410.28</v>
      </c>
      <c r="H18" s="138"/>
      <c r="I18" s="143">
        <f>Cirurgias_de_Neuro!P17</f>
        <v>152287.42000000001</v>
      </c>
      <c r="J18" s="138"/>
      <c r="K18" s="143">
        <f t="shared" si="1"/>
        <v>399417.2</v>
      </c>
      <c r="L18" s="138"/>
      <c r="M18" s="144">
        <f t="shared" si="2"/>
        <v>-218697.7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30295.64</v>
      </c>
      <c r="F19" s="138"/>
      <c r="G19" s="143">
        <f t="shared" si="0"/>
        <v>73886.59</v>
      </c>
      <c r="H19" s="138"/>
      <c r="I19" s="143">
        <f>Cirurgias_de_Neuro!P19</f>
        <v>18003.29</v>
      </c>
      <c r="J19" s="138"/>
      <c r="K19" s="143">
        <f t="shared" si="1"/>
        <v>48298.93</v>
      </c>
      <c r="L19" s="138"/>
      <c r="M19" s="146">
        <f t="shared" si="2"/>
        <v>55883.299999999996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1158502.1299999999</v>
      </c>
      <c r="F20" s="138"/>
      <c r="G20" s="147">
        <f>SUM(G11:G19)</f>
        <v>52309.679999999993</v>
      </c>
      <c r="H20" s="138"/>
      <c r="I20" s="147">
        <f>SUM(I11:I19)</f>
        <v>199108.14</v>
      </c>
      <c r="J20" s="138"/>
      <c r="K20" s="147">
        <f>SUM(K11:K19)</f>
        <v>1357610.27</v>
      </c>
      <c r="L20" s="138"/>
      <c r="M20" s="148">
        <f>SUM(M11:M19)</f>
        <v>-146798.46000000002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70" t="s">
        <v>110</v>
      </c>
      <c r="E22" s="370"/>
      <c r="F22" s="370"/>
      <c r="G22" s="147">
        <f>G14</f>
        <v>7550.7800000000007</v>
      </c>
    </row>
    <row r="23" spans="1:13" ht="31.5" customHeight="1">
      <c r="B23" s="149"/>
      <c r="C23" s="149"/>
      <c r="D23" s="370" t="s">
        <v>128</v>
      </c>
      <c r="E23" s="370"/>
      <c r="F23" s="370"/>
      <c r="G23" s="147">
        <f>G11+G12+G13+G15+G16+G17+G18+G19</f>
        <v>44758.899999999994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68" t="s">
        <v>116</v>
      </c>
      <c r="B25" s="368" t="s">
        <v>5</v>
      </c>
      <c r="C25" s="372" t="s">
        <v>83</v>
      </c>
      <c r="D25" s="370" t="s">
        <v>84</v>
      </c>
      <c r="E25" s="370"/>
      <c r="F25" s="137"/>
      <c r="G25" s="371" t="s">
        <v>86</v>
      </c>
      <c r="I25" s="371" t="s">
        <v>87</v>
      </c>
      <c r="K25" s="371" t="s">
        <v>124</v>
      </c>
      <c r="M25" s="366" t="s">
        <v>125</v>
      </c>
    </row>
    <row r="26" spans="1:13" ht="46.5" customHeight="1">
      <c r="A26" s="368"/>
      <c r="B26" s="368"/>
      <c r="C26" s="372"/>
      <c r="D26" s="136" t="s">
        <v>91</v>
      </c>
      <c r="E26" s="134" t="s">
        <v>92</v>
      </c>
      <c r="F26" s="137"/>
      <c r="G26" s="371"/>
      <c r="I26" s="371"/>
      <c r="K26" s="371"/>
      <c r="M26" s="366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243712.19</v>
      </c>
      <c r="F27" s="138"/>
      <c r="G27" s="143">
        <f t="shared" ref="G27:G33" si="3">D27-E27</f>
        <v>-72808.459999999992</v>
      </c>
      <c r="I27" s="143">
        <f>Produção_tabwin!G106</f>
        <v>5273.84</v>
      </c>
      <c r="K27" s="143">
        <f t="shared" ref="K27:K33" si="4">I27+E27</f>
        <v>248986.03</v>
      </c>
      <c r="M27" s="144">
        <f t="shared" ref="M27:M33" si="5">D27-K27</f>
        <v>-78082.299999999988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142594.21</v>
      </c>
      <c r="F28" s="138"/>
      <c r="G28" s="143">
        <f t="shared" si="3"/>
        <v>93055.860000000015</v>
      </c>
      <c r="I28" s="143">
        <f>Produção_tabwin!G108</f>
        <v>66128.75</v>
      </c>
      <c r="K28" s="143">
        <f t="shared" si="4"/>
        <v>208722.96</v>
      </c>
      <c r="M28" s="144">
        <f t="shared" si="5"/>
        <v>26927.110000000015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131614.38</v>
      </c>
      <c r="F29" s="138"/>
      <c r="G29" s="143">
        <f t="shared" si="3"/>
        <v>-59525.650000000009</v>
      </c>
      <c r="I29" s="143">
        <f>Produção_tabwin!G104</f>
        <v>6916.1</v>
      </c>
      <c r="K29" s="143">
        <f t="shared" si="4"/>
        <v>138530.48000000001</v>
      </c>
      <c r="M29" s="144">
        <f t="shared" si="5"/>
        <v>-66441.750000000015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53815.619999999995</v>
      </c>
      <c r="F30" s="138"/>
      <c r="G30" s="143">
        <f t="shared" si="3"/>
        <v>37618.42</v>
      </c>
      <c r="I30" s="143">
        <f>Produção_tabwin!G96</f>
        <v>785.04</v>
      </c>
      <c r="K30" s="143">
        <f t="shared" si="4"/>
        <v>54600.659999999996</v>
      </c>
      <c r="M30" s="144">
        <f t="shared" si="5"/>
        <v>36833.379999999997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251884.7</v>
      </c>
      <c r="F31" s="138"/>
      <c r="G31" s="143">
        <f t="shared" si="3"/>
        <v>-47115.579999999987</v>
      </c>
      <c r="I31" s="143">
        <f>Produção_tabwin!G100</f>
        <v>17855.78</v>
      </c>
      <c r="K31" s="143">
        <f t="shared" si="4"/>
        <v>269740.48</v>
      </c>
      <c r="M31" s="144">
        <f t="shared" si="5"/>
        <v>-64971.359999999957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37141.71</v>
      </c>
      <c r="F32" s="138"/>
      <c r="G32" s="143">
        <f t="shared" si="3"/>
        <v>-12960.329999999998</v>
      </c>
      <c r="I32" s="143">
        <f>Produção_tabwin!G101</f>
        <v>0</v>
      </c>
      <c r="K32" s="143">
        <f t="shared" si="4"/>
        <v>37141.71</v>
      </c>
      <c r="M32" s="144">
        <f t="shared" si="5"/>
        <v>-12960.329999999998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16026.04</v>
      </c>
      <c r="F33" s="138"/>
      <c r="G33" s="143">
        <f t="shared" si="3"/>
        <v>25089.409999999996</v>
      </c>
      <c r="I33" s="143">
        <f>Produção_tabwin!G103</f>
        <v>4124.07</v>
      </c>
      <c r="K33" s="143">
        <f t="shared" si="4"/>
        <v>20150.11</v>
      </c>
      <c r="M33" s="144">
        <f t="shared" si="5"/>
        <v>20965.339999999997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876788.85000000009</v>
      </c>
      <c r="F34" s="137"/>
      <c r="G34" s="147">
        <f>SUM(G27:G33)</f>
        <v>-36646.32999999998</v>
      </c>
      <c r="I34" s="147">
        <f>SUM(I27:I33)</f>
        <v>101083.57999999999</v>
      </c>
      <c r="K34" s="147">
        <f>SUM(K27:K33)</f>
        <v>977872.42999999993</v>
      </c>
      <c r="M34" s="148">
        <f>SUM(M27:M33)</f>
        <v>-137729.90999999995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70" t="s">
        <v>112</v>
      </c>
      <c r="E36" s="370"/>
      <c r="F36" s="370"/>
      <c r="G36" s="147">
        <f>G27+G29+G31</f>
        <v>-179449.68999999997</v>
      </c>
      <c r="H36" s="15"/>
      <c r="M36" s="151"/>
    </row>
    <row r="37" spans="1:13" ht="39" customHeight="1">
      <c r="A37" s="138"/>
      <c r="B37" s="138"/>
      <c r="C37" s="138"/>
      <c r="D37" s="370" t="s">
        <v>130</v>
      </c>
      <c r="E37" s="370"/>
      <c r="F37" s="370"/>
      <c r="G37" s="147">
        <f>G28+G30+G32+G33</f>
        <v>142803.36000000002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70" t="s">
        <v>114</v>
      </c>
      <c r="E40" s="370"/>
      <c r="F40" s="370"/>
      <c r="G40" s="147">
        <f>G36+G22</f>
        <v>-171898.90999999997</v>
      </c>
    </row>
    <row r="41" spans="1:13" ht="35.25" customHeight="1">
      <c r="A41" s="138"/>
      <c r="B41" s="138"/>
      <c r="C41" s="138"/>
      <c r="D41" s="370" t="s">
        <v>131</v>
      </c>
      <c r="E41" s="370"/>
      <c r="F41" s="370"/>
      <c r="G41" s="147">
        <f>G37+G23</f>
        <v>187562.26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1" t="s">
        <v>135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4" ht="7.5" customHeight="1"/>
    <row r="6" spans="1:14" ht="39" customHeight="1">
      <c r="B6" s="373" t="s">
        <v>5</v>
      </c>
      <c r="C6" s="374" t="s">
        <v>136</v>
      </c>
      <c r="D6" s="153"/>
      <c r="E6" s="374" t="s">
        <v>137</v>
      </c>
      <c r="F6" s="153"/>
      <c r="G6" s="374" t="s">
        <v>138</v>
      </c>
      <c r="H6" s="153"/>
      <c r="I6" s="374" t="s">
        <v>86</v>
      </c>
    </row>
    <row r="7" spans="1:14" ht="39" customHeight="1">
      <c r="B7" s="373"/>
      <c r="C7" s="374"/>
      <c r="D7" s="153"/>
      <c r="E7" s="374"/>
      <c r="F7" s="153"/>
      <c r="G7" s="374"/>
      <c r="H7" s="153"/>
      <c r="I7" s="374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156310.46</v>
      </c>
      <c r="H8" s="155"/>
      <c r="I8" s="156">
        <f t="shared" ref="I8:I15" si="0">E8-G8</f>
        <v>52249.680000000022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49225.19</v>
      </c>
      <c r="H9" s="155"/>
      <c r="I9" s="159">
        <f t="shared" si="0"/>
        <v>21317.919999999998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212373.83000000002</v>
      </c>
      <c r="H10" s="155"/>
      <c r="I10" s="159">
        <f t="shared" si="0"/>
        <v>-11539.98000000001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6698.51</v>
      </c>
      <c r="H11" s="155"/>
      <c r="I11" s="159">
        <f t="shared" si="0"/>
        <v>7550.7800000000007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166871.84</v>
      </c>
      <c r="H12" s="155"/>
      <c r="I12" s="156">
        <f t="shared" si="0"/>
        <v>-16797.51999999999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178608.08000000002</v>
      </c>
      <c r="H13" s="155"/>
      <c r="I13" s="159">
        <f t="shared" si="0"/>
        <v>-52934.980000000025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110988.79999999999</v>
      </c>
      <c r="H14" s="155"/>
      <c r="I14" s="156">
        <f t="shared" si="0"/>
        <v>44987.47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247129.78</v>
      </c>
      <c r="H15" s="155"/>
      <c r="I15" s="156">
        <f t="shared" si="0"/>
        <v>-66410.28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1128206.49</v>
      </c>
      <c r="H16" s="153"/>
      <c r="I16" s="164">
        <f>SUM(I8:I15)</f>
        <v>-21576.910000000003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5" t="s">
        <v>110</v>
      </c>
      <c r="F18" s="375"/>
      <c r="G18" s="375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3" t="s">
        <v>5</v>
      </c>
      <c r="C20" s="374" t="s">
        <v>136</v>
      </c>
      <c r="D20" s="153"/>
      <c r="E20" s="374" t="s">
        <v>137</v>
      </c>
      <c r="F20" s="153"/>
      <c r="G20" s="374" t="s">
        <v>138</v>
      </c>
      <c r="H20" s="153"/>
      <c r="I20" s="374" t="s">
        <v>86</v>
      </c>
    </row>
    <row r="21" spans="2:14" ht="39" customHeight="1">
      <c r="B21" s="373"/>
      <c r="C21" s="374"/>
      <c r="D21" s="153"/>
      <c r="E21" s="374"/>
      <c r="F21" s="153"/>
      <c r="G21" s="374"/>
      <c r="H21" s="153"/>
      <c r="I21" s="374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243712.19</v>
      </c>
      <c r="H22" s="167"/>
      <c r="I22" s="171">
        <f t="shared" ref="I22:I29" si="1">E22-G22</f>
        <v>-72808.459999999992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142594.21</v>
      </c>
      <c r="H23" s="167"/>
      <c r="I23" s="171">
        <f t="shared" si="1"/>
        <v>93055.860000000015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131614.38</v>
      </c>
      <c r="H24" s="167"/>
      <c r="I24" s="171">
        <f t="shared" si="1"/>
        <v>-59525.650000000009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53815.619999999995</v>
      </c>
      <c r="H25" s="167"/>
      <c r="I25" s="171">
        <f t="shared" si="1"/>
        <v>37618.42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30295.64</v>
      </c>
      <c r="H26" s="167"/>
      <c r="I26" s="171">
        <f t="shared" si="1"/>
        <v>73886.59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251884.7</v>
      </c>
      <c r="H27" s="167"/>
      <c r="I27" s="170">
        <f t="shared" si="1"/>
        <v>-47115.579999999987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37141.71</v>
      </c>
      <c r="H28" s="167"/>
      <c r="I28" s="171">
        <f t="shared" si="1"/>
        <v>-12960.329999999998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16026.04</v>
      </c>
      <c r="H29" s="167"/>
      <c r="I29" s="171">
        <f t="shared" si="1"/>
        <v>25089.409999999996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907084.49</v>
      </c>
      <c r="H30" s="167"/>
      <c r="I30" s="164">
        <f>SUM(I22:I24)</f>
        <v>-39278.249999999985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5" t="s">
        <v>112</v>
      </c>
      <c r="F32" s="375"/>
      <c r="G32" s="375"/>
      <c r="H32" s="167"/>
      <c r="I32" s="164">
        <f>I22+I26</f>
        <v>1078.1300000000047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2035290.98</v>
      </c>
      <c r="H34" s="167"/>
      <c r="I34" s="164">
        <f>I16+I30</f>
        <v>-60855.159999999989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5" t="s">
        <v>114</v>
      </c>
      <c r="F36" s="375"/>
      <c r="G36" s="375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7" t="s">
        <v>217</v>
      </c>
      <c r="C7" s="377"/>
      <c r="D7" s="377"/>
      <c r="E7" s="377"/>
      <c r="F7" s="377"/>
      <c r="G7" s="377"/>
      <c r="H7" s="377"/>
      <c r="I7" s="377"/>
      <c r="J7" s="182"/>
      <c r="K7" s="182"/>
      <c r="L7" s="182"/>
    </row>
    <row r="9" spans="1:17" ht="51" customHeight="1">
      <c r="A9" s="183" t="s">
        <v>116</v>
      </c>
      <c r="B9" s="378" t="s">
        <v>141</v>
      </c>
      <c r="C9" s="378"/>
      <c r="D9" s="378"/>
      <c r="E9" s="378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-66410.28</v>
      </c>
      <c r="F10" s="190">
        <v>0</v>
      </c>
      <c r="G10" s="190">
        <f>E10+F10</f>
        <v>-66410.28</v>
      </c>
      <c r="H10" s="191">
        <v>0</v>
      </c>
      <c r="I10" s="192">
        <f>G10-H10</f>
        <v>-66410.28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79" t="s">
        <v>141</v>
      </c>
      <c r="C12" s="379"/>
      <c r="D12" s="379"/>
      <c r="E12" s="379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73886.59</v>
      </c>
      <c r="F13" s="208">
        <v>0</v>
      </c>
      <c r="G13" s="209">
        <f t="shared" ref="G13:G20" si="0">E13+F13</f>
        <v>73886.59</v>
      </c>
      <c r="H13" s="210">
        <f t="shared" ref="H13:H20" si="1">$E$22*G13</f>
        <v>-22008.537251207068</v>
      </c>
      <c r="I13" s="211">
        <f t="shared" ref="I13:I20" si="2">G13-H13</f>
        <v>95895.127251207072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52249.680000000022</v>
      </c>
      <c r="F14" s="190">
        <v>0</v>
      </c>
      <c r="G14" s="216">
        <f t="shared" si="0"/>
        <v>52249.680000000022</v>
      </c>
      <c r="H14" s="210">
        <f t="shared" si="1"/>
        <v>-15563.568824107993</v>
      </c>
      <c r="I14" s="217">
        <f t="shared" si="2"/>
        <v>67813.248824108014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-26043.800686640039</v>
      </c>
      <c r="I15" s="217">
        <f t="shared" si="2"/>
        <v>113477.49068664004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-52934.980000000025</v>
      </c>
      <c r="F16" s="190">
        <v>0</v>
      </c>
      <c r="G16" s="216">
        <f t="shared" si="0"/>
        <v>-52934.980000000025</v>
      </c>
      <c r="H16" s="210">
        <f t="shared" si="1"/>
        <v>15767.698566436775</v>
      </c>
      <c r="I16" s="217">
        <f t="shared" si="2"/>
        <v>-68702.678566436807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-11539.98000000001</v>
      </c>
      <c r="F17" s="190">
        <v>0</v>
      </c>
      <c r="G17" s="216">
        <f t="shared" si="0"/>
        <v>-11539.98000000001</v>
      </c>
      <c r="H17" s="210">
        <f t="shared" si="1"/>
        <v>3437.4042665683282</v>
      </c>
      <c r="I17" s="217">
        <f t="shared" si="2"/>
        <v>-14977.384266568339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44987.47</v>
      </c>
      <c r="F18" s="190">
        <v>0</v>
      </c>
      <c r="G18" s="216">
        <f t="shared" si="0"/>
        <v>44987.47</v>
      </c>
      <c r="H18" s="210">
        <f t="shared" si="1"/>
        <v>-13400.380357688187</v>
      </c>
      <c r="I18" s="217">
        <f t="shared" si="2"/>
        <v>58387.850357688192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7550.7800000000007</v>
      </c>
      <c r="F19" s="190">
        <v>0</v>
      </c>
      <c r="G19" s="216">
        <f t="shared" si="0"/>
        <v>7550.7800000000007</v>
      </c>
      <c r="H19" s="210">
        <f t="shared" si="1"/>
        <v>-2249.1445728605058</v>
      </c>
      <c r="I19" s="217">
        <f t="shared" si="2"/>
        <v>9799.9245728605056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21317.919999999998</v>
      </c>
      <c r="F20" s="190">
        <v>0</v>
      </c>
      <c r="G20" s="216">
        <f t="shared" si="0"/>
        <v>21317.919999999998</v>
      </c>
      <c r="H20" s="210">
        <f t="shared" si="1"/>
        <v>-6349.9511405013027</v>
      </c>
      <c r="I20" s="217">
        <f t="shared" si="2"/>
        <v>27667.871140501302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222951.16999999998</v>
      </c>
      <c r="F21" s="229">
        <f>SUM(F18:F18)</f>
        <v>0</v>
      </c>
      <c r="G21" s="228">
        <f>SUM(G10:G20)</f>
        <v>156540.89000000001</v>
      </c>
      <c r="H21" s="230">
        <f>SUM(H13:H20)</f>
        <v>-66410.279999999984</v>
      </c>
      <c r="I21" s="231">
        <f>SUM(I10:I20)</f>
        <v>222951.16999999998</v>
      </c>
    </row>
    <row r="22" spans="1:17" ht="40.5" customHeight="1">
      <c r="B22" s="232"/>
      <c r="C22" s="137"/>
      <c r="D22" s="233"/>
      <c r="E22" s="234">
        <f>E10/E21</f>
        <v>-0.29786917018645831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79" t="s">
        <v>148</v>
      </c>
      <c r="C24" s="379"/>
      <c r="D24" s="379"/>
      <c r="E24" s="379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-16797.51999999999</v>
      </c>
      <c r="F25" s="238">
        <v>0</v>
      </c>
      <c r="G25" s="239">
        <f t="shared" ref="G25:G32" si="3">E25+F25</f>
        <v>-16797.51999999999</v>
      </c>
      <c r="H25" s="240">
        <v>0</v>
      </c>
      <c r="I25" s="241">
        <f>G25-H25</f>
        <v>-16797.51999999999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-72808.459999999992</v>
      </c>
      <c r="F26" s="238">
        <v>0</v>
      </c>
      <c r="G26" s="239">
        <f t="shared" si="3"/>
        <v>-72808.459999999992</v>
      </c>
      <c r="H26" s="240">
        <v>0</v>
      </c>
      <c r="I26" s="241">
        <f>G26-H26</f>
        <v>-72808.459999999992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93055.860000000015</v>
      </c>
      <c r="F27" s="238">
        <v>0</v>
      </c>
      <c r="G27" s="239">
        <f t="shared" si="3"/>
        <v>93055.860000000015</v>
      </c>
      <c r="H27" s="240">
        <v>0</v>
      </c>
      <c r="I27" s="241">
        <f>G27-H27</f>
        <v>93055.860000000015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-59525.650000000009</v>
      </c>
      <c r="F28" s="238">
        <v>0</v>
      </c>
      <c r="G28" s="239">
        <f t="shared" si="3"/>
        <v>-59525.650000000009</v>
      </c>
      <c r="H28" s="240">
        <v>0</v>
      </c>
      <c r="I28" s="241">
        <f>G28-H28</f>
        <v>-59525.650000000009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37618.42</v>
      </c>
      <c r="F29" s="238">
        <v>0</v>
      </c>
      <c r="G29" s="239">
        <f t="shared" si="3"/>
        <v>37618.42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-47115.579999999987</v>
      </c>
      <c r="F30" s="238">
        <v>0</v>
      </c>
      <c r="G30" s="239">
        <f t="shared" si="3"/>
        <v>-47115.579999999987</v>
      </c>
      <c r="H30" s="240">
        <v>0</v>
      </c>
      <c r="I30" s="241">
        <f>G30-H30</f>
        <v>-47115.579999999987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-12960.329999999998</v>
      </c>
      <c r="F31" s="238">
        <v>0</v>
      </c>
      <c r="G31" s="239">
        <f t="shared" si="3"/>
        <v>-12960.329999999998</v>
      </c>
      <c r="H31" s="240">
        <v>0</v>
      </c>
      <c r="I31" s="241">
        <f>G31-H31</f>
        <v>-12960.329999999998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25089.409999999996</v>
      </c>
      <c r="F32" s="238">
        <v>0</v>
      </c>
      <c r="G32" s="239">
        <f t="shared" si="3"/>
        <v>25089.409999999996</v>
      </c>
      <c r="H32" s="240">
        <v>0</v>
      </c>
      <c r="I32" s="241">
        <f>G32-H32</f>
        <v>25089.409999999996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-36646.32999999998</v>
      </c>
      <c r="F33" s="247">
        <f>SUM(F26:F32)</f>
        <v>0</v>
      </c>
      <c r="G33" s="246">
        <f>SUM(G26:G32)</f>
        <v>-36646.32999999998</v>
      </c>
      <c r="H33" s="247">
        <f>SUM(H26:H32)</f>
        <v>0</v>
      </c>
      <c r="I33" s="247">
        <f>SUM(I26:I32)</f>
        <v>-74264.749999999971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6" t="s">
        <v>151</v>
      </c>
      <c r="F36" s="376"/>
      <c r="G36" s="376"/>
      <c r="H36" s="250">
        <v>0</v>
      </c>
    </row>
    <row r="37" spans="1:9" ht="28.5" customHeight="1">
      <c r="E37" s="376" t="s">
        <v>152</v>
      </c>
      <c r="F37" s="376"/>
      <c r="G37" s="376"/>
      <c r="H37" s="251">
        <f>H21</f>
        <v>-66410.279999999984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89"/>
  <sheetViews>
    <sheetView showWhiteSpace="0" topLeftCell="A2" zoomScaleNormal="100" workbookViewId="0">
      <selection activeCell="B12" sqref="B12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 ht="15.75" customHeight="1">
      <c r="A6" s="380" t="s">
        <v>259</v>
      </c>
      <c r="B6" s="381"/>
      <c r="C6" s="381"/>
      <c r="D6" s="381"/>
      <c r="E6" s="381"/>
      <c r="F6" s="382"/>
      <c r="G6" s="380" t="s">
        <v>197</v>
      </c>
      <c r="H6" s="381"/>
      <c r="I6" s="381"/>
      <c r="J6" s="381"/>
      <c r="K6" s="381"/>
      <c r="L6" s="382"/>
      <c r="M6" s="380" t="s">
        <v>226</v>
      </c>
      <c r="N6" s="381"/>
      <c r="O6" s="381"/>
      <c r="P6" s="381"/>
      <c r="Q6" s="381"/>
      <c r="R6" s="382"/>
    </row>
    <row r="7" spans="1:18" s="350" customFormat="1" ht="44.25" customHeight="1">
      <c r="A7" s="347" t="s">
        <v>171</v>
      </c>
      <c r="B7" s="347" t="s">
        <v>50</v>
      </c>
      <c r="C7" s="348" t="s">
        <v>172</v>
      </c>
      <c r="D7" s="347" t="s">
        <v>52</v>
      </c>
      <c r="E7" s="349" t="s">
        <v>173</v>
      </c>
      <c r="F7" s="347" t="s">
        <v>174</v>
      </c>
      <c r="G7" s="349" t="s">
        <v>175</v>
      </c>
      <c r="H7" s="347" t="s">
        <v>198</v>
      </c>
      <c r="I7" s="347" t="s">
        <v>176</v>
      </c>
      <c r="J7" s="347" t="s">
        <v>177</v>
      </c>
      <c r="K7" s="347" t="s">
        <v>178</v>
      </c>
      <c r="L7" s="347" t="s">
        <v>179</v>
      </c>
      <c r="M7" s="347" t="s">
        <v>61</v>
      </c>
      <c r="N7" s="347" t="s">
        <v>62</v>
      </c>
      <c r="O7" s="347" t="s">
        <v>180</v>
      </c>
      <c r="P7" s="347" t="s">
        <v>64</v>
      </c>
      <c r="Q7" s="347" t="s">
        <v>181</v>
      </c>
      <c r="R7" s="347" t="s">
        <v>9</v>
      </c>
    </row>
    <row r="8" spans="1:18" s="350" customFormat="1" ht="15.75" customHeight="1">
      <c r="A8" s="340" t="s">
        <v>228</v>
      </c>
      <c r="B8" s="340">
        <v>1</v>
      </c>
      <c r="C8" s="341">
        <v>9</v>
      </c>
      <c r="D8" s="340">
        <v>19</v>
      </c>
      <c r="E8" s="341">
        <v>1</v>
      </c>
      <c r="F8" s="343">
        <v>0</v>
      </c>
      <c r="G8" s="341">
        <v>19</v>
      </c>
      <c r="H8" s="343">
        <v>11</v>
      </c>
      <c r="I8" s="343">
        <v>5</v>
      </c>
      <c r="J8" s="343">
        <v>0</v>
      </c>
      <c r="K8" s="343">
        <v>15</v>
      </c>
      <c r="L8" s="343">
        <v>0</v>
      </c>
      <c r="M8" s="343">
        <v>4</v>
      </c>
      <c r="N8" s="343">
        <v>7</v>
      </c>
      <c r="O8" s="343">
        <v>21</v>
      </c>
      <c r="P8" s="343">
        <v>3</v>
      </c>
      <c r="Q8" s="343">
        <v>15</v>
      </c>
      <c r="R8" s="343">
        <v>130</v>
      </c>
    </row>
    <row r="9" spans="1:18" s="350" customFormat="1" ht="21" customHeight="1">
      <c r="A9" s="340" t="s">
        <v>227</v>
      </c>
      <c r="B9" s="340">
        <v>0</v>
      </c>
      <c r="C9" s="341">
        <v>0</v>
      </c>
      <c r="D9" s="340">
        <v>0</v>
      </c>
      <c r="E9" s="341">
        <v>0</v>
      </c>
      <c r="F9" s="343">
        <v>3</v>
      </c>
      <c r="G9" s="341">
        <v>0</v>
      </c>
      <c r="H9" s="343">
        <v>2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1</v>
      </c>
      <c r="O9" s="343">
        <v>0</v>
      </c>
      <c r="P9" s="343">
        <v>0</v>
      </c>
      <c r="Q9" s="343">
        <v>0</v>
      </c>
      <c r="R9" s="343">
        <v>6</v>
      </c>
    </row>
    <row r="10" spans="1:18" s="350" customFormat="1" ht="21" customHeight="1">
      <c r="A10" s="340" t="s">
        <v>244</v>
      </c>
      <c r="B10" s="340">
        <v>0</v>
      </c>
      <c r="C10" s="341">
        <v>0</v>
      </c>
      <c r="D10" s="340">
        <v>0</v>
      </c>
      <c r="E10" s="341">
        <v>0</v>
      </c>
      <c r="F10" s="343">
        <v>0</v>
      </c>
      <c r="G10" s="341">
        <v>0</v>
      </c>
      <c r="H10" s="343">
        <v>0</v>
      </c>
      <c r="I10" s="343">
        <v>0</v>
      </c>
      <c r="J10" s="343">
        <v>0</v>
      </c>
      <c r="K10" s="343">
        <v>0</v>
      </c>
      <c r="L10" s="343">
        <v>3</v>
      </c>
      <c r="M10" s="343">
        <v>0</v>
      </c>
      <c r="N10" s="343">
        <v>0</v>
      </c>
      <c r="O10" s="343">
        <v>0</v>
      </c>
      <c r="P10" s="343">
        <v>0</v>
      </c>
      <c r="Q10" s="343">
        <v>0</v>
      </c>
      <c r="R10" s="343">
        <v>3</v>
      </c>
    </row>
    <row r="11" spans="1:18" s="350" customFormat="1" ht="21" customHeight="1">
      <c r="A11" s="340" t="s">
        <v>229</v>
      </c>
      <c r="B11" s="340">
        <v>0</v>
      </c>
      <c r="C11" s="341">
        <v>0</v>
      </c>
      <c r="D11" s="340">
        <v>0</v>
      </c>
      <c r="E11" s="341">
        <v>0</v>
      </c>
      <c r="F11" s="343">
        <v>0</v>
      </c>
      <c r="G11" s="341">
        <v>0</v>
      </c>
      <c r="H11" s="343">
        <v>1</v>
      </c>
      <c r="I11" s="343">
        <v>2</v>
      </c>
      <c r="J11" s="343">
        <v>0</v>
      </c>
      <c r="K11" s="343">
        <v>0</v>
      </c>
      <c r="L11" s="343">
        <v>0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  <c r="R11" s="343">
        <v>3</v>
      </c>
    </row>
    <row r="12" spans="1:18" s="350" customFormat="1" ht="21" customHeight="1">
      <c r="A12" s="340" t="s">
        <v>245</v>
      </c>
      <c r="B12" s="340">
        <v>0</v>
      </c>
      <c r="C12" s="341">
        <v>0</v>
      </c>
      <c r="D12" s="340">
        <v>0</v>
      </c>
      <c r="E12" s="341">
        <v>0</v>
      </c>
      <c r="F12" s="343">
        <v>0</v>
      </c>
      <c r="G12" s="341">
        <v>0</v>
      </c>
      <c r="H12" s="343">
        <v>1</v>
      </c>
      <c r="I12" s="343">
        <v>0</v>
      </c>
      <c r="J12" s="343">
        <v>1</v>
      </c>
      <c r="K12" s="343">
        <v>0</v>
      </c>
      <c r="L12" s="343">
        <v>0</v>
      </c>
      <c r="M12" s="343">
        <v>0</v>
      </c>
      <c r="N12" s="343">
        <v>0</v>
      </c>
      <c r="O12" s="343">
        <v>0</v>
      </c>
      <c r="P12" s="343">
        <v>0</v>
      </c>
      <c r="Q12" s="343">
        <v>0</v>
      </c>
      <c r="R12" s="343">
        <v>2</v>
      </c>
    </row>
    <row r="13" spans="1:18" s="350" customFormat="1" ht="21" customHeight="1">
      <c r="A13" s="340" t="s">
        <v>199</v>
      </c>
      <c r="B13" s="340">
        <v>0</v>
      </c>
      <c r="C13" s="341">
        <v>0</v>
      </c>
      <c r="D13" s="340">
        <v>0</v>
      </c>
      <c r="E13" s="341">
        <v>0</v>
      </c>
      <c r="F13" s="343">
        <v>0</v>
      </c>
      <c r="G13" s="341">
        <v>1</v>
      </c>
      <c r="H13" s="343">
        <v>1</v>
      </c>
      <c r="I13" s="343">
        <v>0</v>
      </c>
      <c r="J13" s="343">
        <v>0</v>
      </c>
      <c r="K13" s="343">
        <v>0</v>
      </c>
      <c r="L13" s="343">
        <v>1</v>
      </c>
      <c r="M13" s="343">
        <v>0</v>
      </c>
      <c r="N13" s="343">
        <v>0</v>
      </c>
      <c r="O13" s="343">
        <v>0</v>
      </c>
      <c r="P13" s="343">
        <v>0</v>
      </c>
      <c r="Q13" s="343">
        <v>0</v>
      </c>
      <c r="R13" s="343">
        <v>3</v>
      </c>
    </row>
    <row r="14" spans="1:18" s="350" customFormat="1" ht="21" customHeight="1">
      <c r="A14" s="340" t="s">
        <v>246</v>
      </c>
      <c r="B14" s="340">
        <v>0</v>
      </c>
      <c r="C14" s="341">
        <v>0</v>
      </c>
      <c r="D14" s="340">
        <v>0</v>
      </c>
      <c r="E14" s="341">
        <v>0</v>
      </c>
      <c r="F14" s="343">
        <v>0</v>
      </c>
      <c r="G14" s="341">
        <v>0</v>
      </c>
      <c r="H14" s="343">
        <v>0</v>
      </c>
      <c r="I14" s="343">
        <v>0</v>
      </c>
      <c r="J14" s="343">
        <v>1</v>
      </c>
      <c r="K14" s="343">
        <v>0</v>
      </c>
      <c r="L14" s="343">
        <v>0</v>
      </c>
      <c r="M14" s="343">
        <v>0</v>
      </c>
      <c r="N14" s="343">
        <v>0</v>
      </c>
      <c r="O14" s="343">
        <v>0</v>
      </c>
      <c r="P14" s="343">
        <v>0</v>
      </c>
      <c r="Q14" s="343">
        <v>0</v>
      </c>
      <c r="R14" s="343">
        <v>1</v>
      </c>
    </row>
    <row r="15" spans="1:18" s="350" customFormat="1" ht="21" customHeight="1">
      <c r="A15" s="340" t="s">
        <v>213</v>
      </c>
      <c r="B15" s="340">
        <v>0</v>
      </c>
      <c r="C15" s="341">
        <v>0</v>
      </c>
      <c r="D15" s="340">
        <v>0</v>
      </c>
      <c r="E15" s="341">
        <v>0</v>
      </c>
      <c r="F15" s="343">
        <v>0</v>
      </c>
      <c r="G15" s="341">
        <v>0</v>
      </c>
      <c r="H15" s="343">
        <v>2</v>
      </c>
      <c r="I15" s="343">
        <v>0</v>
      </c>
      <c r="J15" s="343">
        <v>0</v>
      </c>
      <c r="K15" s="343">
        <v>1</v>
      </c>
      <c r="L15" s="343">
        <v>0</v>
      </c>
      <c r="M15" s="343">
        <v>1</v>
      </c>
      <c r="N15" s="343">
        <v>0</v>
      </c>
      <c r="O15" s="343">
        <v>1</v>
      </c>
      <c r="P15" s="343">
        <v>0</v>
      </c>
      <c r="Q15" s="343">
        <v>0</v>
      </c>
      <c r="R15" s="343">
        <v>5</v>
      </c>
    </row>
    <row r="16" spans="1:18" s="350" customFormat="1" ht="21" customHeight="1">
      <c r="A16" s="340" t="s">
        <v>230</v>
      </c>
      <c r="B16" s="340">
        <v>0</v>
      </c>
      <c r="C16" s="341">
        <v>2</v>
      </c>
      <c r="D16" s="340">
        <v>0</v>
      </c>
      <c r="E16" s="341">
        <v>0</v>
      </c>
      <c r="F16" s="343">
        <v>0</v>
      </c>
      <c r="G16" s="341">
        <v>0</v>
      </c>
      <c r="H16" s="343">
        <v>2</v>
      </c>
      <c r="I16" s="343">
        <v>0</v>
      </c>
      <c r="J16" s="343">
        <v>0</v>
      </c>
      <c r="K16" s="343">
        <v>0</v>
      </c>
      <c r="L16" s="343">
        <v>0</v>
      </c>
      <c r="M16" s="343">
        <v>0</v>
      </c>
      <c r="N16" s="343">
        <v>1</v>
      </c>
      <c r="O16" s="343">
        <v>0</v>
      </c>
      <c r="P16" s="343">
        <v>0</v>
      </c>
      <c r="Q16" s="343">
        <v>0</v>
      </c>
      <c r="R16" s="343">
        <v>5</v>
      </c>
    </row>
    <row r="17" spans="1:18" s="350" customFormat="1" ht="21" customHeight="1">
      <c r="A17" s="340" t="s">
        <v>231</v>
      </c>
      <c r="B17" s="340">
        <v>0</v>
      </c>
      <c r="C17" s="341">
        <v>0</v>
      </c>
      <c r="D17" s="340">
        <v>0</v>
      </c>
      <c r="E17" s="341">
        <v>0</v>
      </c>
      <c r="F17" s="343">
        <v>0</v>
      </c>
      <c r="G17" s="341">
        <v>0</v>
      </c>
      <c r="H17" s="343">
        <v>0</v>
      </c>
      <c r="I17" s="343">
        <v>1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43">
        <v>0</v>
      </c>
      <c r="P17" s="343">
        <v>0</v>
      </c>
      <c r="Q17" s="343">
        <v>0</v>
      </c>
      <c r="R17" s="343">
        <v>1</v>
      </c>
    </row>
    <row r="18" spans="1:18" s="350" customFormat="1" ht="21" customHeight="1">
      <c r="A18" s="340" t="s">
        <v>232</v>
      </c>
      <c r="B18" s="340">
        <v>0</v>
      </c>
      <c r="C18" s="341">
        <v>2</v>
      </c>
      <c r="D18" s="340">
        <v>1</v>
      </c>
      <c r="E18" s="341">
        <v>0</v>
      </c>
      <c r="F18" s="343">
        <v>0</v>
      </c>
      <c r="G18" s="341">
        <v>0</v>
      </c>
      <c r="H18" s="343">
        <v>0</v>
      </c>
      <c r="I18" s="343">
        <v>0</v>
      </c>
      <c r="J18" s="343">
        <v>0</v>
      </c>
      <c r="K18" s="343">
        <v>0</v>
      </c>
      <c r="L18" s="343">
        <v>0</v>
      </c>
      <c r="M18" s="343">
        <v>0</v>
      </c>
      <c r="N18" s="343">
        <v>0</v>
      </c>
      <c r="O18" s="343">
        <v>0</v>
      </c>
      <c r="P18" s="343">
        <v>0</v>
      </c>
      <c r="Q18" s="343">
        <v>0</v>
      </c>
      <c r="R18" s="343">
        <v>3</v>
      </c>
    </row>
    <row r="19" spans="1:18" s="350" customFormat="1" ht="21" customHeight="1">
      <c r="A19" s="340" t="s">
        <v>247</v>
      </c>
      <c r="B19" s="340">
        <v>0</v>
      </c>
      <c r="C19" s="341">
        <v>0</v>
      </c>
      <c r="D19" s="340">
        <v>0</v>
      </c>
      <c r="E19" s="341">
        <v>0</v>
      </c>
      <c r="F19" s="343">
        <v>1</v>
      </c>
      <c r="G19" s="341">
        <v>0</v>
      </c>
      <c r="H19" s="343">
        <v>0</v>
      </c>
      <c r="I19" s="343">
        <v>0</v>
      </c>
      <c r="J19" s="343">
        <v>0</v>
      </c>
      <c r="K19" s="343">
        <v>0</v>
      </c>
      <c r="L19" s="343">
        <v>0</v>
      </c>
      <c r="M19" s="343">
        <v>0</v>
      </c>
      <c r="N19" s="343">
        <v>0</v>
      </c>
      <c r="O19" s="343">
        <v>0</v>
      </c>
      <c r="P19" s="343">
        <v>0</v>
      </c>
      <c r="Q19" s="343">
        <v>0</v>
      </c>
      <c r="R19" s="343">
        <v>1</v>
      </c>
    </row>
    <row r="20" spans="1:18" s="350" customFormat="1" ht="21" customHeight="1">
      <c r="A20" s="340" t="s">
        <v>248</v>
      </c>
      <c r="B20" s="343">
        <v>0</v>
      </c>
      <c r="C20" s="341">
        <v>0</v>
      </c>
      <c r="D20" s="343">
        <v>0</v>
      </c>
      <c r="E20" s="341">
        <v>1</v>
      </c>
      <c r="F20" s="343">
        <v>0</v>
      </c>
      <c r="G20" s="341">
        <v>0</v>
      </c>
      <c r="H20" s="343">
        <v>0</v>
      </c>
      <c r="I20" s="343">
        <v>0</v>
      </c>
      <c r="J20" s="343">
        <v>0</v>
      </c>
      <c r="K20" s="343">
        <v>0</v>
      </c>
      <c r="L20" s="343">
        <v>0</v>
      </c>
      <c r="M20" s="343">
        <v>0</v>
      </c>
      <c r="N20" s="343">
        <v>0</v>
      </c>
      <c r="O20" s="343">
        <v>0</v>
      </c>
      <c r="P20" s="343">
        <v>0</v>
      </c>
      <c r="Q20" s="343">
        <v>0</v>
      </c>
      <c r="R20" s="343">
        <v>1</v>
      </c>
    </row>
    <row r="21" spans="1:18" s="350" customFormat="1" ht="21" customHeight="1">
      <c r="A21" s="340" t="s">
        <v>233</v>
      </c>
      <c r="B21" s="343">
        <v>0</v>
      </c>
      <c r="C21" s="341">
        <v>0</v>
      </c>
      <c r="D21" s="343">
        <v>0</v>
      </c>
      <c r="E21" s="341">
        <v>0</v>
      </c>
      <c r="F21" s="343">
        <v>0</v>
      </c>
      <c r="G21" s="341">
        <v>0</v>
      </c>
      <c r="H21" s="343">
        <v>0</v>
      </c>
      <c r="I21" s="343">
        <v>2</v>
      </c>
      <c r="J21" s="343">
        <v>1</v>
      </c>
      <c r="K21" s="343">
        <v>0</v>
      </c>
      <c r="L21" s="343">
        <v>0</v>
      </c>
      <c r="M21" s="343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3</v>
      </c>
    </row>
    <row r="22" spans="1:18" s="350" customFormat="1" ht="21" customHeight="1">
      <c r="A22" s="340" t="s">
        <v>182</v>
      </c>
      <c r="B22" s="343">
        <v>0</v>
      </c>
      <c r="C22" s="341">
        <v>0</v>
      </c>
      <c r="D22" s="343">
        <v>1</v>
      </c>
      <c r="E22" s="341">
        <v>2</v>
      </c>
      <c r="F22" s="343">
        <v>2</v>
      </c>
      <c r="G22" s="341">
        <v>1</v>
      </c>
      <c r="H22" s="343">
        <v>2</v>
      </c>
      <c r="I22" s="343">
        <v>0</v>
      </c>
      <c r="J22" s="343">
        <v>0</v>
      </c>
      <c r="K22" s="343">
        <v>0</v>
      </c>
      <c r="L22" s="343">
        <v>0</v>
      </c>
      <c r="M22" s="343">
        <v>1</v>
      </c>
      <c r="N22" s="343">
        <v>0</v>
      </c>
      <c r="O22" s="343">
        <v>1</v>
      </c>
      <c r="P22" s="343">
        <v>0</v>
      </c>
      <c r="Q22" s="343">
        <v>0</v>
      </c>
      <c r="R22" s="343">
        <v>10</v>
      </c>
    </row>
    <row r="23" spans="1:18" s="350" customFormat="1" ht="21" customHeight="1">
      <c r="A23" s="340" t="s">
        <v>234</v>
      </c>
      <c r="B23" s="343">
        <v>0</v>
      </c>
      <c r="C23" s="341">
        <v>0</v>
      </c>
      <c r="D23" s="343">
        <v>0</v>
      </c>
      <c r="E23" s="341">
        <v>1</v>
      </c>
      <c r="F23" s="343">
        <v>0</v>
      </c>
      <c r="G23" s="341">
        <v>0</v>
      </c>
      <c r="H23" s="343">
        <v>0</v>
      </c>
      <c r="I23" s="343">
        <v>2</v>
      </c>
      <c r="J23" s="343">
        <v>0</v>
      </c>
      <c r="K23" s="343">
        <v>1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43">
        <v>0</v>
      </c>
      <c r="R23" s="343">
        <v>4</v>
      </c>
    </row>
    <row r="24" spans="1:18" s="350" customFormat="1" ht="21" customHeight="1">
      <c r="A24" s="340" t="s">
        <v>183</v>
      </c>
      <c r="B24" s="343">
        <v>0</v>
      </c>
      <c r="C24" s="341">
        <v>0</v>
      </c>
      <c r="D24" s="343">
        <v>12</v>
      </c>
      <c r="E24" s="341">
        <v>3</v>
      </c>
      <c r="F24" s="343">
        <v>0</v>
      </c>
      <c r="G24" s="341">
        <v>0</v>
      </c>
      <c r="H24" s="343">
        <v>0</v>
      </c>
      <c r="I24" s="343">
        <v>0</v>
      </c>
      <c r="J24" s="343">
        <v>0</v>
      </c>
      <c r="K24" s="343">
        <v>36</v>
      </c>
      <c r="L24" s="343">
        <v>0</v>
      </c>
      <c r="M24" s="343">
        <v>13</v>
      </c>
      <c r="N24" s="343">
        <v>0</v>
      </c>
      <c r="O24" s="343">
        <v>4</v>
      </c>
      <c r="P24" s="343">
        <v>0</v>
      </c>
      <c r="Q24" s="343">
        <v>3</v>
      </c>
      <c r="R24" s="343">
        <v>71</v>
      </c>
    </row>
    <row r="25" spans="1:18" s="350" customFormat="1" ht="21" customHeight="1">
      <c r="A25" s="340" t="s">
        <v>220</v>
      </c>
      <c r="B25" s="343">
        <v>0</v>
      </c>
      <c r="C25" s="341">
        <v>0</v>
      </c>
      <c r="D25" s="343">
        <v>0</v>
      </c>
      <c r="E25" s="341">
        <v>0</v>
      </c>
      <c r="F25" s="343">
        <v>0</v>
      </c>
      <c r="G25" s="341">
        <v>0</v>
      </c>
      <c r="H25" s="343">
        <v>0</v>
      </c>
      <c r="I25" s="343">
        <v>2</v>
      </c>
      <c r="J25" s="343">
        <v>0</v>
      </c>
      <c r="K25" s="343">
        <v>0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3">
        <v>2</v>
      </c>
    </row>
    <row r="26" spans="1:18" s="350" customFormat="1" ht="21" customHeight="1">
      <c r="A26" s="340" t="s">
        <v>249</v>
      </c>
      <c r="B26" s="343">
        <v>0</v>
      </c>
      <c r="C26" s="341">
        <v>0</v>
      </c>
      <c r="D26" s="343">
        <v>0</v>
      </c>
      <c r="E26" s="341">
        <v>0</v>
      </c>
      <c r="F26" s="343">
        <v>0</v>
      </c>
      <c r="G26" s="341">
        <v>0</v>
      </c>
      <c r="H26" s="343">
        <v>0</v>
      </c>
      <c r="I26" s="343">
        <v>1</v>
      </c>
      <c r="J26" s="343">
        <v>0</v>
      </c>
      <c r="K26" s="343">
        <v>0</v>
      </c>
      <c r="L26" s="343">
        <v>0</v>
      </c>
      <c r="M26" s="343">
        <v>0</v>
      </c>
      <c r="N26" s="343">
        <v>0</v>
      </c>
      <c r="O26" s="343">
        <v>0</v>
      </c>
      <c r="P26" s="343">
        <v>0</v>
      </c>
      <c r="Q26" s="343">
        <v>0</v>
      </c>
      <c r="R26" s="343">
        <v>1</v>
      </c>
    </row>
    <row r="27" spans="1:18" s="350" customFormat="1" ht="21" customHeight="1">
      <c r="A27" s="340" t="s">
        <v>235</v>
      </c>
      <c r="B27" s="343">
        <v>0</v>
      </c>
      <c r="C27" s="341">
        <v>0</v>
      </c>
      <c r="D27" s="343">
        <v>0</v>
      </c>
      <c r="E27" s="341">
        <v>0</v>
      </c>
      <c r="F27" s="343">
        <v>0</v>
      </c>
      <c r="G27" s="341">
        <v>0</v>
      </c>
      <c r="H27" s="343">
        <v>1</v>
      </c>
      <c r="I27" s="343">
        <v>1</v>
      </c>
      <c r="J27" s="343">
        <v>0</v>
      </c>
      <c r="K27" s="343">
        <v>0</v>
      </c>
      <c r="L27" s="343">
        <v>0</v>
      </c>
      <c r="M27" s="343">
        <v>0</v>
      </c>
      <c r="N27" s="343">
        <v>0</v>
      </c>
      <c r="O27" s="343">
        <v>0</v>
      </c>
      <c r="P27" s="343">
        <v>0</v>
      </c>
      <c r="Q27" s="343">
        <v>0</v>
      </c>
      <c r="R27" s="343">
        <v>2</v>
      </c>
    </row>
    <row r="28" spans="1:18" s="350" customFormat="1" ht="21" customHeight="1">
      <c r="A28" s="340" t="s">
        <v>250</v>
      </c>
      <c r="B28" s="343">
        <v>0</v>
      </c>
      <c r="C28" s="341">
        <v>0</v>
      </c>
      <c r="D28" s="343">
        <v>0</v>
      </c>
      <c r="E28" s="341">
        <v>0</v>
      </c>
      <c r="F28" s="343">
        <v>0</v>
      </c>
      <c r="G28" s="341">
        <v>1</v>
      </c>
      <c r="H28" s="343">
        <v>0</v>
      </c>
      <c r="I28" s="343">
        <v>0</v>
      </c>
      <c r="J28" s="343">
        <v>0</v>
      </c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  <c r="Q28" s="343">
        <v>0</v>
      </c>
      <c r="R28" s="343">
        <v>1</v>
      </c>
    </row>
    <row r="29" spans="1:18" s="350" customFormat="1" ht="21" customHeight="1">
      <c r="A29" s="340" t="s">
        <v>184</v>
      </c>
      <c r="B29" s="343">
        <v>0</v>
      </c>
      <c r="C29" s="341">
        <v>0</v>
      </c>
      <c r="D29" s="343">
        <v>0</v>
      </c>
      <c r="E29" s="341">
        <v>4</v>
      </c>
      <c r="F29" s="343">
        <v>0</v>
      </c>
      <c r="G29" s="341">
        <v>0</v>
      </c>
      <c r="H29" s="343">
        <v>0</v>
      </c>
      <c r="I29" s="343">
        <v>2</v>
      </c>
      <c r="J29" s="343">
        <v>0</v>
      </c>
      <c r="K29" s="343">
        <v>0</v>
      </c>
      <c r="L29" s="343">
        <v>0</v>
      </c>
      <c r="M29" s="343">
        <v>1</v>
      </c>
      <c r="N29" s="343">
        <v>0</v>
      </c>
      <c r="O29" s="343">
        <v>0</v>
      </c>
      <c r="P29" s="343">
        <v>0</v>
      </c>
      <c r="Q29" s="343">
        <v>0</v>
      </c>
      <c r="R29" s="343">
        <v>7</v>
      </c>
    </row>
    <row r="30" spans="1:18" s="350" customFormat="1" ht="21" customHeight="1">
      <c r="A30" s="342" t="s">
        <v>185</v>
      </c>
      <c r="B30" s="342">
        <v>0</v>
      </c>
      <c r="C30" s="342">
        <v>0</v>
      </c>
      <c r="D30" s="342">
        <v>0</v>
      </c>
      <c r="E30" s="342">
        <v>0</v>
      </c>
      <c r="F30" s="342">
        <v>0</v>
      </c>
      <c r="G30" s="342">
        <v>0</v>
      </c>
      <c r="H30" s="342">
        <v>3</v>
      </c>
      <c r="I30" s="342">
        <v>10</v>
      </c>
      <c r="J30" s="342">
        <v>0</v>
      </c>
      <c r="K30" s="342">
        <v>0</v>
      </c>
      <c r="L30" s="342">
        <v>1</v>
      </c>
      <c r="M30" s="342">
        <v>2</v>
      </c>
      <c r="N30" s="342">
        <v>0</v>
      </c>
      <c r="O30" s="342">
        <v>0</v>
      </c>
      <c r="P30" s="342">
        <v>0</v>
      </c>
      <c r="Q30" s="342">
        <v>0</v>
      </c>
      <c r="R30" s="342">
        <v>16</v>
      </c>
    </row>
    <row r="31" spans="1:18" s="350" customFormat="1" ht="21" customHeight="1">
      <c r="A31" s="342" t="s">
        <v>224</v>
      </c>
      <c r="B31" s="338">
        <v>0</v>
      </c>
      <c r="C31" s="338">
        <v>1</v>
      </c>
      <c r="D31" s="338">
        <v>0</v>
      </c>
      <c r="E31" s="338">
        <v>1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0</v>
      </c>
      <c r="P31" s="338">
        <v>0</v>
      </c>
      <c r="Q31" s="338">
        <v>0</v>
      </c>
      <c r="R31" s="338">
        <v>2</v>
      </c>
    </row>
    <row r="32" spans="1:18" s="350" customFormat="1" ht="21" customHeight="1">
      <c r="A32" s="342" t="s">
        <v>251</v>
      </c>
      <c r="B32" s="338">
        <v>0</v>
      </c>
      <c r="C32" s="338">
        <v>0</v>
      </c>
      <c r="D32" s="338">
        <v>0</v>
      </c>
      <c r="E32" s="338">
        <v>1</v>
      </c>
      <c r="F32" s="338">
        <v>0</v>
      </c>
      <c r="G32" s="338">
        <v>0</v>
      </c>
      <c r="H32" s="338">
        <v>0</v>
      </c>
      <c r="I32" s="338">
        <v>0</v>
      </c>
      <c r="J32" s="338">
        <v>0</v>
      </c>
      <c r="K32" s="338">
        <v>0</v>
      </c>
      <c r="L32" s="338">
        <v>0</v>
      </c>
      <c r="M32" s="338">
        <v>0</v>
      </c>
      <c r="N32" s="338">
        <v>0</v>
      </c>
      <c r="O32" s="338">
        <v>0</v>
      </c>
      <c r="P32" s="338">
        <v>0</v>
      </c>
      <c r="Q32" s="338">
        <v>0</v>
      </c>
      <c r="R32" s="338">
        <v>1</v>
      </c>
    </row>
    <row r="33" spans="1:18" s="350" customFormat="1" ht="21" customHeight="1">
      <c r="A33" s="342" t="s">
        <v>252</v>
      </c>
      <c r="B33" s="338">
        <v>0</v>
      </c>
      <c r="C33" s="338">
        <v>0</v>
      </c>
      <c r="D33" s="338">
        <v>0</v>
      </c>
      <c r="E33" s="338">
        <v>0</v>
      </c>
      <c r="F33" s="338">
        <v>0</v>
      </c>
      <c r="G33" s="338">
        <v>0</v>
      </c>
      <c r="H33" s="338">
        <v>0</v>
      </c>
      <c r="I33" s="338">
        <v>1</v>
      </c>
      <c r="J33" s="338">
        <v>0</v>
      </c>
      <c r="K33" s="338">
        <v>0</v>
      </c>
      <c r="L33" s="338">
        <v>0</v>
      </c>
      <c r="M33" s="338">
        <v>1</v>
      </c>
      <c r="N33" s="338">
        <v>0</v>
      </c>
      <c r="O33" s="338">
        <v>0</v>
      </c>
      <c r="P33" s="338">
        <v>0</v>
      </c>
      <c r="Q33" s="338">
        <v>0</v>
      </c>
      <c r="R33" s="338">
        <v>2</v>
      </c>
    </row>
    <row r="34" spans="1:18" s="350" customFormat="1" ht="21" customHeight="1">
      <c r="A34" s="342" t="s">
        <v>186</v>
      </c>
      <c r="B34" s="338">
        <v>0</v>
      </c>
      <c r="C34" s="338">
        <v>1</v>
      </c>
      <c r="D34" s="338">
        <v>0</v>
      </c>
      <c r="E34" s="338">
        <v>7</v>
      </c>
      <c r="F34" s="338">
        <v>0</v>
      </c>
      <c r="G34" s="338">
        <v>0</v>
      </c>
      <c r="H34" s="338">
        <v>0</v>
      </c>
      <c r="I34" s="338">
        <v>3</v>
      </c>
      <c r="J34" s="338">
        <v>0</v>
      </c>
      <c r="K34" s="338">
        <v>0</v>
      </c>
      <c r="L34" s="338">
        <v>0</v>
      </c>
      <c r="M34" s="338">
        <v>0</v>
      </c>
      <c r="N34" s="338">
        <v>0</v>
      </c>
      <c r="O34" s="338">
        <v>0</v>
      </c>
      <c r="P34" s="338">
        <v>0</v>
      </c>
      <c r="Q34" s="338">
        <v>0</v>
      </c>
      <c r="R34" s="338">
        <v>11</v>
      </c>
    </row>
    <row r="35" spans="1:18" s="350" customFormat="1" ht="21" customHeight="1">
      <c r="A35" s="342" t="s">
        <v>253</v>
      </c>
      <c r="B35" s="338">
        <v>0</v>
      </c>
      <c r="C35" s="338">
        <v>0</v>
      </c>
      <c r="D35" s="338">
        <v>1</v>
      </c>
      <c r="E35" s="338">
        <v>0</v>
      </c>
      <c r="F35" s="338">
        <v>0</v>
      </c>
      <c r="G35" s="338">
        <v>0</v>
      </c>
      <c r="H35" s="338">
        <v>0</v>
      </c>
      <c r="I35" s="338">
        <v>0</v>
      </c>
      <c r="J35" s="338">
        <v>0</v>
      </c>
      <c r="K35" s="338">
        <v>0</v>
      </c>
      <c r="L35" s="338">
        <v>0</v>
      </c>
      <c r="M35" s="338">
        <v>0</v>
      </c>
      <c r="N35" s="338">
        <v>0</v>
      </c>
      <c r="O35" s="338">
        <v>0</v>
      </c>
      <c r="P35" s="338">
        <v>0</v>
      </c>
      <c r="Q35" s="338">
        <v>0</v>
      </c>
      <c r="R35" s="338">
        <v>1</v>
      </c>
    </row>
    <row r="36" spans="1:18" s="350" customFormat="1" ht="21" customHeight="1">
      <c r="A36" s="342" t="s">
        <v>214</v>
      </c>
      <c r="B36" s="338">
        <v>0</v>
      </c>
      <c r="C36" s="338">
        <v>0</v>
      </c>
      <c r="D36" s="338">
        <v>0</v>
      </c>
      <c r="E36" s="338">
        <v>0</v>
      </c>
      <c r="F36" s="338">
        <v>0</v>
      </c>
      <c r="G36" s="338">
        <v>0</v>
      </c>
      <c r="H36" s="338">
        <v>0</v>
      </c>
      <c r="I36" s="338">
        <v>0</v>
      </c>
      <c r="J36" s="338">
        <v>0</v>
      </c>
      <c r="K36" s="338">
        <v>0</v>
      </c>
      <c r="L36" s="338">
        <v>2</v>
      </c>
      <c r="M36" s="338">
        <v>0</v>
      </c>
      <c r="N36" s="338">
        <v>0</v>
      </c>
      <c r="O36" s="338">
        <v>0</v>
      </c>
      <c r="P36" s="338">
        <v>0</v>
      </c>
      <c r="Q36" s="338">
        <v>0</v>
      </c>
      <c r="R36" s="338">
        <v>2</v>
      </c>
    </row>
    <row r="37" spans="1:18" s="350" customFormat="1" ht="21" customHeight="1">
      <c r="A37" s="342" t="s">
        <v>187</v>
      </c>
      <c r="B37" s="338">
        <v>1</v>
      </c>
      <c r="C37" s="338">
        <v>0</v>
      </c>
      <c r="D37" s="338">
        <v>0</v>
      </c>
      <c r="E37" s="338">
        <v>0</v>
      </c>
      <c r="F37" s="338">
        <v>1</v>
      </c>
      <c r="G37" s="338">
        <v>0</v>
      </c>
      <c r="H37" s="338">
        <v>0</v>
      </c>
      <c r="I37" s="338">
        <v>0</v>
      </c>
      <c r="J37" s="338">
        <v>0</v>
      </c>
      <c r="K37" s="338">
        <v>0</v>
      </c>
      <c r="L37" s="338">
        <v>0</v>
      </c>
      <c r="M37" s="338">
        <v>0</v>
      </c>
      <c r="N37" s="338">
        <v>0</v>
      </c>
      <c r="O37" s="338">
        <v>12</v>
      </c>
      <c r="P37" s="338">
        <v>0</v>
      </c>
      <c r="Q37" s="338">
        <v>1</v>
      </c>
      <c r="R37" s="338">
        <v>15</v>
      </c>
    </row>
    <row r="38" spans="1:18" s="350" customFormat="1" ht="21" customHeight="1">
      <c r="A38" s="342" t="s">
        <v>188</v>
      </c>
      <c r="B38" s="338">
        <v>0</v>
      </c>
      <c r="C38" s="338">
        <v>5</v>
      </c>
      <c r="D38" s="338">
        <v>0</v>
      </c>
      <c r="E38" s="338">
        <v>5</v>
      </c>
      <c r="F38" s="338">
        <v>0</v>
      </c>
      <c r="G38" s="338">
        <v>0</v>
      </c>
      <c r="H38" s="338">
        <v>33</v>
      </c>
      <c r="I38" s="338">
        <v>0</v>
      </c>
      <c r="J38" s="338">
        <v>0</v>
      </c>
      <c r="K38" s="338">
        <v>1</v>
      </c>
      <c r="L38" s="338">
        <v>0</v>
      </c>
      <c r="M38" s="338">
        <v>24</v>
      </c>
      <c r="N38" s="338">
        <v>0</v>
      </c>
      <c r="O38" s="338">
        <v>0</v>
      </c>
      <c r="P38" s="338">
        <v>13</v>
      </c>
      <c r="Q38" s="338">
        <v>0</v>
      </c>
      <c r="R38" s="338">
        <v>81</v>
      </c>
    </row>
    <row r="39" spans="1:18" s="350" customFormat="1" ht="21" customHeight="1">
      <c r="A39" s="342" t="s">
        <v>236</v>
      </c>
      <c r="B39" s="338">
        <v>0</v>
      </c>
      <c r="C39" s="338">
        <v>0</v>
      </c>
      <c r="D39" s="338">
        <v>0</v>
      </c>
      <c r="E39" s="338">
        <v>0</v>
      </c>
      <c r="F39" s="338">
        <v>4</v>
      </c>
      <c r="G39" s="338">
        <v>0</v>
      </c>
      <c r="H39" s="338">
        <v>0</v>
      </c>
      <c r="I39" s="338">
        <v>0</v>
      </c>
      <c r="J39" s="338">
        <v>0</v>
      </c>
      <c r="K39" s="338">
        <v>0</v>
      </c>
      <c r="L39" s="338">
        <v>0</v>
      </c>
      <c r="M39" s="338">
        <v>0</v>
      </c>
      <c r="N39" s="338">
        <v>0</v>
      </c>
      <c r="O39" s="338">
        <v>0</v>
      </c>
      <c r="P39" s="338">
        <v>0</v>
      </c>
      <c r="Q39" s="338">
        <v>0</v>
      </c>
      <c r="R39" s="338">
        <v>4</v>
      </c>
    </row>
    <row r="40" spans="1:18" s="350" customFormat="1" ht="21" customHeight="1">
      <c r="A40" s="342" t="s">
        <v>221</v>
      </c>
      <c r="B40" s="338">
        <v>0</v>
      </c>
      <c r="C40" s="338">
        <v>0</v>
      </c>
      <c r="D40" s="338">
        <v>0</v>
      </c>
      <c r="E40" s="338">
        <v>0</v>
      </c>
      <c r="F40" s="338">
        <v>0</v>
      </c>
      <c r="G40" s="338">
        <v>0</v>
      </c>
      <c r="H40" s="338">
        <v>0</v>
      </c>
      <c r="I40" s="338">
        <v>0</v>
      </c>
      <c r="J40" s="338">
        <v>0</v>
      </c>
      <c r="K40" s="338">
        <v>0</v>
      </c>
      <c r="L40" s="338">
        <v>0</v>
      </c>
      <c r="M40" s="338">
        <v>0</v>
      </c>
      <c r="N40" s="338">
        <v>1</v>
      </c>
      <c r="O40" s="338">
        <v>0</v>
      </c>
      <c r="P40" s="338">
        <v>0</v>
      </c>
      <c r="Q40" s="338">
        <v>0</v>
      </c>
      <c r="R40" s="338">
        <v>1</v>
      </c>
    </row>
    <row r="41" spans="1:18" s="350" customFormat="1" ht="21" customHeight="1">
      <c r="A41" s="342" t="s">
        <v>189</v>
      </c>
      <c r="B41" s="338">
        <v>0</v>
      </c>
      <c r="C41" s="338">
        <v>0</v>
      </c>
      <c r="D41" s="338">
        <v>0</v>
      </c>
      <c r="E41" s="338">
        <v>0</v>
      </c>
      <c r="F41" s="338">
        <v>0</v>
      </c>
      <c r="G41" s="338">
        <v>0</v>
      </c>
      <c r="H41" s="338">
        <v>0</v>
      </c>
      <c r="I41" s="338">
        <v>2</v>
      </c>
      <c r="J41" s="338">
        <v>0</v>
      </c>
      <c r="K41" s="338">
        <v>0</v>
      </c>
      <c r="L41" s="338">
        <v>0</v>
      </c>
      <c r="M41" s="338">
        <v>0</v>
      </c>
      <c r="N41" s="338">
        <v>1</v>
      </c>
      <c r="O41" s="338">
        <v>0</v>
      </c>
      <c r="P41" s="338">
        <v>0</v>
      </c>
      <c r="Q41" s="338">
        <v>1</v>
      </c>
      <c r="R41" s="338">
        <v>4</v>
      </c>
    </row>
    <row r="42" spans="1:18" s="350" customFormat="1" ht="21" customHeight="1">
      <c r="A42" s="342" t="s">
        <v>223</v>
      </c>
      <c r="B42" s="338">
        <v>0</v>
      </c>
      <c r="C42" s="338">
        <v>0</v>
      </c>
      <c r="D42" s="338">
        <v>0</v>
      </c>
      <c r="E42" s="338">
        <v>0</v>
      </c>
      <c r="F42" s="338">
        <v>0</v>
      </c>
      <c r="G42" s="338">
        <v>0</v>
      </c>
      <c r="H42" s="338">
        <v>0</v>
      </c>
      <c r="I42" s="338">
        <v>1</v>
      </c>
      <c r="J42" s="338">
        <v>0</v>
      </c>
      <c r="K42" s="338">
        <v>0</v>
      </c>
      <c r="L42" s="338">
        <v>0</v>
      </c>
      <c r="M42" s="338">
        <v>0</v>
      </c>
      <c r="N42" s="338">
        <v>0</v>
      </c>
      <c r="O42" s="338">
        <v>0</v>
      </c>
      <c r="P42" s="338">
        <v>0</v>
      </c>
      <c r="Q42" s="338">
        <v>0</v>
      </c>
      <c r="R42" s="338">
        <v>1</v>
      </c>
    </row>
    <row r="43" spans="1:18" s="350" customFormat="1" ht="21" customHeight="1">
      <c r="A43" s="342" t="s">
        <v>254</v>
      </c>
      <c r="B43" s="338">
        <v>0</v>
      </c>
      <c r="C43" s="338">
        <v>0</v>
      </c>
      <c r="D43" s="338">
        <v>0</v>
      </c>
      <c r="E43" s="338">
        <v>0</v>
      </c>
      <c r="F43" s="338">
        <v>0</v>
      </c>
      <c r="G43" s="338">
        <v>0</v>
      </c>
      <c r="H43" s="338">
        <v>0</v>
      </c>
      <c r="I43" s="338">
        <v>1</v>
      </c>
      <c r="J43" s="338">
        <v>0</v>
      </c>
      <c r="K43" s="338">
        <v>0</v>
      </c>
      <c r="L43" s="338">
        <v>0</v>
      </c>
      <c r="M43" s="338">
        <v>0</v>
      </c>
      <c r="N43" s="338">
        <v>0</v>
      </c>
      <c r="O43" s="338">
        <v>0</v>
      </c>
      <c r="P43" s="338">
        <v>0</v>
      </c>
      <c r="Q43" s="338">
        <v>0</v>
      </c>
      <c r="R43" s="338">
        <v>1</v>
      </c>
    </row>
    <row r="44" spans="1:18" s="350" customFormat="1" ht="21" customHeight="1">
      <c r="A44" s="342" t="s">
        <v>255</v>
      </c>
      <c r="B44" s="338">
        <v>0</v>
      </c>
      <c r="C44" s="338">
        <v>0</v>
      </c>
      <c r="D44" s="338">
        <v>0</v>
      </c>
      <c r="E44" s="338">
        <v>0</v>
      </c>
      <c r="F44" s="338">
        <v>0</v>
      </c>
      <c r="G44" s="338">
        <v>0</v>
      </c>
      <c r="H44" s="338">
        <v>0</v>
      </c>
      <c r="I44" s="338">
        <v>0</v>
      </c>
      <c r="J44" s="338">
        <v>0</v>
      </c>
      <c r="K44" s="338">
        <v>0</v>
      </c>
      <c r="L44" s="338">
        <v>0</v>
      </c>
      <c r="M44" s="338">
        <v>0</v>
      </c>
      <c r="N44" s="338">
        <v>0</v>
      </c>
      <c r="O44" s="338">
        <v>0</v>
      </c>
      <c r="P44" s="338">
        <v>0</v>
      </c>
      <c r="Q44" s="338">
        <v>1</v>
      </c>
      <c r="R44" s="338">
        <v>1</v>
      </c>
    </row>
    <row r="45" spans="1:18" s="350" customFormat="1" ht="21" customHeight="1">
      <c r="A45" s="342" t="s">
        <v>237</v>
      </c>
      <c r="B45" s="338">
        <v>0</v>
      </c>
      <c r="C45" s="338">
        <v>0</v>
      </c>
      <c r="D45" s="338">
        <v>0</v>
      </c>
      <c r="E45" s="338">
        <v>0</v>
      </c>
      <c r="F45" s="338">
        <v>0</v>
      </c>
      <c r="G45" s="338">
        <v>0</v>
      </c>
      <c r="H45" s="338">
        <v>0</v>
      </c>
      <c r="I45" s="338">
        <v>1</v>
      </c>
      <c r="J45" s="338">
        <v>0</v>
      </c>
      <c r="K45" s="338">
        <v>0</v>
      </c>
      <c r="L45" s="338">
        <v>0</v>
      </c>
      <c r="M45" s="338">
        <v>0</v>
      </c>
      <c r="N45" s="338">
        <v>0</v>
      </c>
      <c r="O45" s="338">
        <v>0</v>
      </c>
      <c r="P45" s="338">
        <v>0</v>
      </c>
      <c r="Q45" s="338">
        <v>0</v>
      </c>
      <c r="R45" s="338">
        <v>1</v>
      </c>
    </row>
    <row r="46" spans="1:18" s="350" customFormat="1" ht="21" customHeight="1">
      <c r="A46" s="342" t="s">
        <v>190</v>
      </c>
      <c r="B46" s="338">
        <v>0</v>
      </c>
      <c r="C46" s="338">
        <v>0</v>
      </c>
      <c r="D46" s="338">
        <v>0</v>
      </c>
      <c r="E46" s="338">
        <v>0</v>
      </c>
      <c r="F46" s="338">
        <v>0</v>
      </c>
      <c r="G46" s="338">
        <v>0</v>
      </c>
      <c r="H46" s="338">
        <v>0</v>
      </c>
      <c r="I46" s="338">
        <v>4</v>
      </c>
      <c r="J46" s="338">
        <v>0</v>
      </c>
      <c r="K46" s="338">
        <v>0</v>
      </c>
      <c r="L46" s="338">
        <v>0</v>
      </c>
      <c r="M46" s="338">
        <v>0</v>
      </c>
      <c r="N46" s="338">
        <v>1</v>
      </c>
      <c r="O46" s="338">
        <v>0</v>
      </c>
      <c r="P46" s="338">
        <v>0</v>
      </c>
      <c r="Q46" s="338">
        <v>1</v>
      </c>
      <c r="R46" s="338">
        <v>6</v>
      </c>
    </row>
    <row r="47" spans="1:18" s="350" customFormat="1" ht="21" customHeight="1">
      <c r="A47" s="342" t="s">
        <v>200</v>
      </c>
      <c r="B47" s="338">
        <v>0</v>
      </c>
      <c r="C47" s="338">
        <v>0</v>
      </c>
      <c r="D47" s="338">
        <v>7</v>
      </c>
      <c r="E47" s="338">
        <v>0</v>
      </c>
      <c r="F47" s="338">
        <v>0</v>
      </c>
      <c r="G47" s="338">
        <v>0</v>
      </c>
      <c r="H47" s="338">
        <v>0</v>
      </c>
      <c r="I47" s="338">
        <v>0</v>
      </c>
      <c r="J47" s="338">
        <v>0</v>
      </c>
      <c r="K47" s="338">
        <v>0</v>
      </c>
      <c r="L47" s="338">
        <v>0</v>
      </c>
      <c r="M47" s="338">
        <v>0</v>
      </c>
      <c r="N47" s="338">
        <v>0</v>
      </c>
      <c r="O47" s="338">
        <v>0</v>
      </c>
      <c r="P47" s="338">
        <v>0</v>
      </c>
      <c r="Q47" s="338">
        <v>0</v>
      </c>
      <c r="R47" s="338">
        <v>7</v>
      </c>
    </row>
    <row r="48" spans="1:18" s="350" customFormat="1" ht="21" customHeight="1">
      <c r="A48" s="342" t="s">
        <v>225</v>
      </c>
      <c r="B48" s="338">
        <v>0</v>
      </c>
      <c r="C48" s="338">
        <v>0</v>
      </c>
      <c r="D48" s="338">
        <v>0</v>
      </c>
      <c r="E48" s="338">
        <v>0</v>
      </c>
      <c r="F48" s="338">
        <v>0</v>
      </c>
      <c r="G48" s="338">
        <v>0</v>
      </c>
      <c r="H48" s="338">
        <v>0</v>
      </c>
      <c r="I48" s="338">
        <v>2</v>
      </c>
      <c r="J48" s="338">
        <v>0</v>
      </c>
      <c r="K48" s="338">
        <v>0</v>
      </c>
      <c r="L48" s="338">
        <v>0</v>
      </c>
      <c r="M48" s="338">
        <v>0</v>
      </c>
      <c r="N48" s="338">
        <v>0</v>
      </c>
      <c r="O48" s="338">
        <v>0</v>
      </c>
      <c r="P48" s="338">
        <v>0</v>
      </c>
      <c r="Q48" s="338">
        <v>0</v>
      </c>
      <c r="R48" s="338">
        <v>2</v>
      </c>
    </row>
    <row r="49" spans="1:18" s="290" customFormat="1" ht="16.5" customHeight="1" thickBot="1">
      <c r="A49" s="339" t="s">
        <v>9</v>
      </c>
      <c r="B49" s="344">
        <f>SUM(B8:B48)</f>
        <v>2</v>
      </c>
      <c r="C49" s="344">
        <f t="shared" ref="C49:R49" si="0">SUM(C8:C48)</f>
        <v>20</v>
      </c>
      <c r="D49" s="344">
        <f t="shared" si="0"/>
        <v>41</v>
      </c>
      <c r="E49" s="344">
        <f t="shared" si="0"/>
        <v>26</v>
      </c>
      <c r="F49" s="344">
        <f t="shared" si="0"/>
        <v>11</v>
      </c>
      <c r="G49" s="344">
        <f t="shared" si="0"/>
        <v>22</v>
      </c>
      <c r="H49" s="344">
        <f t="shared" si="0"/>
        <v>59</v>
      </c>
      <c r="I49" s="344">
        <f t="shared" si="0"/>
        <v>43</v>
      </c>
      <c r="J49" s="344">
        <f t="shared" si="0"/>
        <v>3</v>
      </c>
      <c r="K49" s="344">
        <f t="shared" si="0"/>
        <v>54</v>
      </c>
      <c r="L49" s="344">
        <f t="shared" si="0"/>
        <v>7</v>
      </c>
      <c r="M49" s="344">
        <f t="shared" si="0"/>
        <v>47</v>
      </c>
      <c r="N49" s="344">
        <f t="shared" si="0"/>
        <v>12</v>
      </c>
      <c r="O49" s="344">
        <f t="shared" si="0"/>
        <v>39</v>
      </c>
      <c r="P49" s="344">
        <f t="shared" si="0"/>
        <v>16</v>
      </c>
      <c r="Q49" s="344">
        <f t="shared" si="0"/>
        <v>22</v>
      </c>
      <c r="R49" s="344">
        <f t="shared" si="0"/>
        <v>424</v>
      </c>
    </row>
    <row r="50" spans="1:18" s="290" customFormat="1" ht="16.5" customHeight="1" thickBot="1">
      <c r="A50" s="320" t="s">
        <v>191</v>
      </c>
      <c r="B50" s="321">
        <v>6</v>
      </c>
      <c r="C50" s="321">
        <v>23</v>
      </c>
      <c r="D50" s="321">
        <v>26</v>
      </c>
      <c r="E50" s="321">
        <v>35</v>
      </c>
      <c r="F50" s="321">
        <v>19</v>
      </c>
      <c r="G50" s="321">
        <v>15</v>
      </c>
      <c r="H50" s="321">
        <v>33</v>
      </c>
      <c r="I50" s="321">
        <v>56</v>
      </c>
      <c r="J50" s="321">
        <v>6</v>
      </c>
      <c r="K50" s="321">
        <v>17</v>
      </c>
      <c r="L50" s="321">
        <v>10</v>
      </c>
      <c r="M50" s="321">
        <v>36</v>
      </c>
      <c r="N50" s="321">
        <v>13</v>
      </c>
      <c r="O50" s="321">
        <v>20</v>
      </c>
      <c r="P50" s="321">
        <v>14</v>
      </c>
      <c r="Q50" s="321">
        <v>32</v>
      </c>
      <c r="R50" s="321">
        <f>SUM(B50:Q50)</f>
        <v>361</v>
      </c>
    </row>
    <row r="51" spans="1:18" s="290" customFormat="1" ht="16.5" customHeight="1" thickBot="1">
      <c r="A51" s="322" t="s">
        <v>192</v>
      </c>
      <c r="B51" s="323">
        <f t="shared" ref="B51:R51" si="1">B49/B50</f>
        <v>0.33333333333333331</v>
      </c>
      <c r="C51" s="323">
        <f t="shared" si="1"/>
        <v>0.86956521739130432</v>
      </c>
      <c r="D51" s="323">
        <f t="shared" si="1"/>
        <v>1.5769230769230769</v>
      </c>
      <c r="E51" s="323">
        <f t="shared" si="1"/>
        <v>0.74285714285714288</v>
      </c>
      <c r="F51" s="323">
        <f t="shared" si="1"/>
        <v>0.57894736842105265</v>
      </c>
      <c r="G51" s="323">
        <f t="shared" si="1"/>
        <v>1.4666666666666666</v>
      </c>
      <c r="H51" s="323">
        <f t="shared" si="1"/>
        <v>1.7878787878787878</v>
      </c>
      <c r="I51" s="323">
        <f t="shared" si="1"/>
        <v>0.7678571428571429</v>
      </c>
      <c r="J51" s="323">
        <f t="shared" si="1"/>
        <v>0.5</v>
      </c>
      <c r="K51" s="323">
        <f t="shared" si="1"/>
        <v>3.1764705882352939</v>
      </c>
      <c r="L51" s="323">
        <f t="shared" si="1"/>
        <v>0.7</v>
      </c>
      <c r="M51" s="323">
        <f t="shared" si="1"/>
        <v>1.3055555555555556</v>
      </c>
      <c r="N51" s="323">
        <f t="shared" si="1"/>
        <v>0.92307692307692313</v>
      </c>
      <c r="O51" s="323">
        <f t="shared" si="1"/>
        <v>1.95</v>
      </c>
      <c r="P51" s="323">
        <f t="shared" si="1"/>
        <v>1.1428571428571428</v>
      </c>
      <c r="Q51" s="323">
        <f t="shared" si="1"/>
        <v>0.6875</v>
      </c>
      <c r="R51" s="323">
        <f t="shared" si="1"/>
        <v>1.1745152354570638</v>
      </c>
    </row>
    <row r="52" spans="1:18" s="290" customFormat="1" ht="15" customHeight="1">
      <c r="A52"/>
      <c r="B52" s="324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15" customHeight="1">
      <c r="A53"/>
      <c r="B53" s="324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15" customHeight="1">
      <c r="A54"/>
      <c r="B54" s="32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1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15" customHeight="1">
      <c r="A56"/>
      <c r="B56" s="324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15" customHeight="1">
      <c r="A57"/>
      <c r="B57" s="324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15" customHeight="1">
      <c r="A58"/>
      <c r="B58" s="324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15" customHeight="1">
      <c r="A59"/>
      <c r="B59" s="324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15" customHeight="1">
      <c r="A60"/>
      <c r="B60" s="324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15" customHeight="1">
      <c r="A61"/>
      <c r="B61" s="324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15" customHeight="1">
      <c r="A62"/>
      <c r="B62" s="324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15" customHeight="1">
      <c r="A63"/>
      <c r="B63" s="32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15" customHeight="1">
      <c r="A64"/>
      <c r="B64" s="32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15" customHeight="1">
      <c r="A65"/>
      <c r="B65" s="324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15" customHeight="1">
      <c r="A66"/>
      <c r="B66" s="324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15" customHeight="1">
      <c r="A67"/>
      <c r="B67" s="324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15" customHeight="1">
      <c r="A68"/>
      <c r="B68" s="324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90" customFormat="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ht="15" customHeight="1"/>
    <row r="74" spans="1:18" ht="15" customHeight="1"/>
    <row r="75" spans="1:18" ht="15" customHeight="1"/>
    <row r="76" spans="1:18" s="288" customFormat="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ht="15" customHeight="1"/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mergeCells count="3">
    <mergeCell ref="A6:F6"/>
    <mergeCell ref="G6:L6"/>
    <mergeCell ref="M6:R6"/>
  </mergeCells>
  <conditionalFormatting sqref="B51:R51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2025-09-22T18:57:48Z</dcterms:modified>
  <dc:language>pt-BR</dc:language>
</cp:coreProperties>
</file>